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620"/>
  </bookViews>
  <sheets>
    <sheet name="Sheet1" sheetId="1" r:id="rId1"/>
    <sheet name="Apakšgrupas un filtri" sheetId="2" r:id="rId2"/>
    <sheet name="Sheet3" sheetId="3" r:id="rId3"/>
  </sheets>
  <definedNames>
    <definedName name="_xlnm._FilterDatabase" localSheetId="0" hidden="1">Sheet1!$A$1:$FQ$158</definedName>
    <definedName name="export" localSheetId="0">Sheet1!$A$1:$FQ$2</definedName>
  </definedNames>
  <calcPr calcId="145621"/>
</workbook>
</file>

<file path=xl/calcChain.xml><?xml version="1.0" encoding="utf-8"?>
<calcChain xmlns="http://schemas.openxmlformats.org/spreadsheetml/2006/main">
  <c r="P29" i="1" l="1"/>
  <c r="P48" i="1"/>
  <c r="P114" i="1"/>
  <c r="P56" i="1"/>
  <c r="P158" i="1" l="1"/>
  <c r="P118" i="1"/>
  <c r="P28" i="1"/>
  <c r="P3" i="1"/>
  <c r="P27" i="1"/>
  <c r="P26" i="1"/>
  <c r="P25" i="1"/>
  <c r="P157" i="1"/>
  <c r="P138" i="1"/>
  <c r="P156" i="1"/>
  <c r="P155" i="1"/>
  <c r="P154" i="1"/>
  <c r="P117" i="1"/>
  <c r="P99" i="1"/>
  <c r="P137" i="1"/>
  <c r="P19" i="1"/>
  <c r="P20" i="1"/>
  <c r="P21" i="1"/>
  <c r="P22" i="1"/>
  <c r="P23" i="1"/>
  <c r="P24" i="1"/>
  <c r="P18" i="1"/>
  <c r="P53" i="1"/>
  <c r="P54" i="1"/>
  <c r="P55" i="1"/>
  <c r="P52" i="1"/>
  <c r="P17" i="1"/>
  <c r="P16" i="1"/>
  <c r="P151" i="1"/>
  <c r="P152" i="1"/>
  <c r="P153" i="1"/>
  <c r="P150" i="1"/>
  <c r="P145" i="1"/>
  <c r="P146" i="1"/>
  <c r="P147" i="1"/>
  <c r="P148" i="1"/>
  <c r="P149" i="1"/>
  <c r="P144" i="1"/>
  <c r="P98" i="1"/>
  <c r="P116" i="1"/>
  <c r="P96" i="1"/>
  <c r="P97" i="1"/>
  <c r="P95" i="1"/>
  <c r="P15" i="1"/>
  <c r="P14" i="1"/>
  <c r="P12" i="1"/>
  <c r="P13" i="1"/>
  <c r="P11" i="1"/>
  <c r="P10" i="1"/>
  <c r="P9" i="1"/>
  <c r="P134" i="1"/>
  <c r="P135" i="1"/>
  <c r="P136" i="1"/>
  <c r="P133" i="1"/>
  <c r="P47" i="1"/>
  <c r="P46" i="1"/>
  <c r="P45" i="1"/>
  <c r="P132" i="1"/>
  <c r="P131" i="1"/>
  <c r="P94" i="1"/>
  <c r="P91" i="1"/>
  <c r="P92" i="1"/>
  <c r="P93" i="1"/>
  <c r="P90" i="1"/>
  <c r="P89" i="1"/>
  <c r="P88" i="1"/>
  <c r="P113" i="1"/>
  <c r="P115" i="1"/>
  <c r="P87" i="1"/>
  <c r="P86" i="1"/>
  <c r="P112" i="1"/>
  <c r="P111" i="1"/>
  <c r="P110" i="1"/>
  <c r="P109" i="1"/>
  <c r="P8" i="1"/>
  <c r="P143" i="1"/>
  <c r="P7" i="1"/>
  <c r="P6" i="1"/>
  <c r="P130" i="1"/>
  <c r="P85" i="1"/>
  <c r="P82" i="1" l="1"/>
  <c r="P83" i="1"/>
  <c r="P84" i="1"/>
  <c r="P81" i="1"/>
  <c r="P80" i="1"/>
  <c r="P79" i="1"/>
  <c r="P44" i="1"/>
  <c r="P43" i="1"/>
  <c r="P108" i="1"/>
  <c r="P42" i="1"/>
  <c r="P5" i="1"/>
  <c r="P41" i="1"/>
  <c r="P127" i="1"/>
  <c r="P128" i="1"/>
  <c r="P129" i="1"/>
  <c r="P126" i="1"/>
  <c r="P125" i="1"/>
  <c r="P124" i="1"/>
  <c r="P40" i="1"/>
  <c r="P4" i="1"/>
  <c r="P39" i="1"/>
  <c r="P2" i="1"/>
  <c r="P38" i="1"/>
  <c r="P37" i="1"/>
  <c r="P78" i="1"/>
  <c r="P77" i="1"/>
  <c r="P36" i="1"/>
  <c r="P51" i="1"/>
  <c r="P35" i="1"/>
  <c r="P75" i="1"/>
  <c r="P76" i="1"/>
  <c r="P74" i="1"/>
  <c r="P73" i="1"/>
  <c r="P72" i="1"/>
  <c r="P71" i="1"/>
  <c r="P70" i="1"/>
  <c r="P69" i="1"/>
  <c r="P107" i="1"/>
  <c r="P106" i="1"/>
  <c r="P105" i="1"/>
  <c r="P65" i="1"/>
  <c r="P66" i="1"/>
  <c r="P67" i="1"/>
  <c r="P68" i="1"/>
  <c r="P64" i="1"/>
  <c r="P63" i="1"/>
  <c r="P62" i="1"/>
  <c r="P34" i="1"/>
  <c r="P123" i="1"/>
  <c r="P122" i="1"/>
  <c r="P121" i="1"/>
  <c r="P120" i="1"/>
  <c r="P119" i="1"/>
  <c r="P61" i="1"/>
  <c r="P60" i="1"/>
  <c r="P59" i="1"/>
  <c r="P58" i="1"/>
  <c r="P57" i="1"/>
  <c r="P140" i="1"/>
  <c r="P141" i="1"/>
  <c r="P142" i="1"/>
  <c r="P139" i="1"/>
  <c r="P33" i="1"/>
  <c r="P32" i="1"/>
  <c r="P31" i="1"/>
  <c r="P50" i="1"/>
  <c r="P104" i="1" l="1"/>
  <c r="P103" i="1"/>
  <c r="P102" i="1"/>
  <c r="P101" i="1"/>
  <c r="P100" i="1"/>
  <c r="P49" i="1"/>
  <c r="P30" i="1"/>
</calcChain>
</file>

<file path=xl/connections.xml><?xml version="1.0" encoding="utf-8"?>
<connections xmlns="http://schemas.openxmlformats.org/spreadsheetml/2006/main">
  <connection id="1" name="export" type="6" refreshedVersion="4" background="1" saveData="1">
    <textPr codePage="65001" sourceFile="C:\Users\Feel Free\Downloads\export.csv" thousands=" " qualifier="singleQuote">
      <textFields count="173">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<sst xmlns="http://schemas.openxmlformats.org/spreadsheetml/2006/main" count="2890" uniqueCount="785">
  <si>
    <t>Kategorija</t>
  </si>
  <si>
    <t>Grupa</t>
  </si>
  <si>
    <t>Apakšgrupa</t>
  </si>
  <si>
    <t>Preces nosaukums 1</t>
  </si>
  <si>
    <t>Kods 1</t>
  </si>
  <si>
    <t>Kods 2</t>
  </si>
  <si>
    <t>Kods 3</t>
  </si>
  <si>
    <t>Kods 4</t>
  </si>
  <si>
    <t>Kods 5</t>
  </si>
  <si>
    <t>Bar-code</t>
  </si>
  <si>
    <t>Ražotājs</t>
  </si>
  <si>
    <t>Ražotājs (dropdown)</t>
  </si>
  <si>
    <t>Preces garantija (mēneši)</t>
  </si>
  <si>
    <t>Preces mērvienība</t>
  </si>
  <si>
    <t>Peļņas % vai cena (bez PVN) (P/C)</t>
  </si>
  <si>
    <t>Preces pārdošanas cena (bez PVN)</t>
  </si>
  <si>
    <t>Akcijas atlaide %</t>
  </si>
  <si>
    <t>Ir akcija? (T/F)</t>
  </si>
  <si>
    <t>Redzama internet veikalā (T/F)</t>
  </si>
  <si>
    <t>Redzama internet veikalā 2</t>
  </si>
  <si>
    <t>Redzama internet veikalā 3</t>
  </si>
  <si>
    <t>Redzama internet veikalā 4</t>
  </si>
  <si>
    <t>Preces apraksts</t>
  </si>
  <si>
    <t>Garums</t>
  </si>
  <si>
    <t>Platums</t>
  </si>
  <si>
    <t>Augstums</t>
  </si>
  <si>
    <t>Preces svars</t>
  </si>
  <si>
    <t>Sērijas nr. (T/F)</t>
  </si>
  <si>
    <t>Redzams klienta XML (T/F)</t>
  </si>
  <si>
    <t>Piegādātājs 1</t>
  </si>
  <si>
    <t>Piegādātājs 2</t>
  </si>
  <si>
    <t>Piegādātājs 3</t>
  </si>
  <si>
    <t>Piegādātājs 4</t>
  </si>
  <si>
    <t>Piegādātājs 5</t>
  </si>
  <si>
    <t>Alternatīvās apakšgrupas</t>
  </si>
  <si>
    <t>Centrālā noliktava (min)</t>
  </si>
  <si>
    <t>Centrālā noliktava (step)</t>
  </si>
  <si>
    <t>Veikals - Rīga, Maskavas (min)</t>
  </si>
  <si>
    <t>Veikals - Rīga, Maskavas (step)</t>
  </si>
  <si>
    <t>Veikals - Rīga, Duntes (min)</t>
  </si>
  <si>
    <t>Veikals - Rīga, Duntes (step)</t>
  </si>
  <si>
    <t>Maskavas serv. pašliet. (min)</t>
  </si>
  <si>
    <t>Maskavas serv. pašliet. (step)</t>
  </si>
  <si>
    <t>Maskavas veikals, nav (min)</t>
  </si>
  <si>
    <t>Maskavas veikals, nav (step)</t>
  </si>
  <si>
    <t>Defektīvās preces (min)</t>
  </si>
  <si>
    <t>Defektīvās preces (step)</t>
  </si>
  <si>
    <t>Noma (min)</t>
  </si>
  <si>
    <t>Noma (step)</t>
  </si>
  <si>
    <t>Andrejs (min)</t>
  </si>
  <si>
    <t>Andrejs (step)</t>
  </si>
  <si>
    <t>Duntes serv. pašliet. (min)</t>
  </si>
  <si>
    <t>Duntes serv. pašliet. (step)</t>
  </si>
  <si>
    <t>Duntes veikals, nav (min)</t>
  </si>
  <si>
    <t>Duntes veikals, nav (step)</t>
  </si>
  <si>
    <t>Centrālā noliktava, nav (min)</t>
  </si>
  <si>
    <t>Centrālā noliktava, nav (step)</t>
  </si>
  <si>
    <t>Serviss - Maskavas tirdz. (min)</t>
  </si>
  <si>
    <t>Serviss - Maskavas tirdz. (step)</t>
  </si>
  <si>
    <t>Serviss - Duntes tirdz. (min)</t>
  </si>
  <si>
    <t>Serviss - Duntes tirdz. (step)</t>
  </si>
  <si>
    <t>Duntes veik. pašliet. (min)</t>
  </si>
  <si>
    <t>Duntes veik. pašliet. (step)</t>
  </si>
  <si>
    <t>Maskavas veik. pašliet. (min)</t>
  </si>
  <si>
    <t>Maskavas veik. pašliet. (step)</t>
  </si>
  <si>
    <t>Interneta veikals (min)</t>
  </si>
  <si>
    <t>Interneta veikals (step)</t>
  </si>
  <si>
    <t>Serviss - Kirills Hamandi (min)</t>
  </si>
  <si>
    <t>Serviss - Kirills Hamandi (step)</t>
  </si>
  <si>
    <t>Noliktava (min)</t>
  </si>
  <si>
    <t>Noliktava (step)</t>
  </si>
  <si>
    <t>all_pamatkrasa</t>
  </si>
  <si>
    <t>v_dst</t>
  </si>
  <si>
    <t>v_dsrt</t>
  </si>
  <si>
    <t>zs_slepju_tips</t>
  </si>
  <si>
    <t>v_vss</t>
  </si>
  <si>
    <t>v_pri</t>
  </si>
  <si>
    <t>all_materials</t>
  </si>
  <si>
    <t>all_garums</t>
  </si>
  <si>
    <t>all_diametrs</t>
  </si>
  <si>
    <t>v_vstips</t>
  </si>
  <si>
    <t>v_vgtips</t>
  </si>
  <si>
    <t>all_btips</t>
  </si>
  <si>
    <t>all_bstandarts</t>
  </si>
  <si>
    <t>v_gbi</t>
  </si>
  <si>
    <t>v_gbs</t>
  </si>
  <si>
    <t>v_vtsv</t>
  </si>
  <si>
    <t>v_cvp</t>
  </si>
  <si>
    <t>all_tilpums</t>
  </si>
  <si>
    <t>v_pivn</t>
  </si>
  <si>
    <t>v_termopudele</t>
  </si>
  <si>
    <t>v_ktrositem</t>
  </si>
  <si>
    <t>v_ktapvalkiem</t>
  </si>
  <si>
    <t>v_dsstandarts</t>
  </si>
  <si>
    <t>v_bdri</t>
  </si>
  <si>
    <t>v_kbparedzets</t>
  </si>
  <si>
    <t>v_prieksa_aizmugure</t>
  </si>
  <si>
    <t>v_atrumu_skaits</t>
  </si>
  <si>
    <t>v_pedalutips</t>
  </si>
  <si>
    <t>all_izmers</t>
  </si>
  <si>
    <t>all_sezona</t>
  </si>
  <si>
    <t>all_dzimums</t>
  </si>
  <si>
    <t>all_pieauguso_bernu</t>
  </si>
  <si>
    <t>v_vctips</t>
  </si>
  <si>
    <t>v_vcspilventini</t>
  </si>
  <si>
    <t>v_ar_lencem</t>
  </si>
  <si>
    <t>v_ar_pamperi</t>
  </si>
  <si>
    <t>v_kompresijas_zekes</t>
  </si>
  <si>
    <t>v_izsas_garas</t>
  </si>
  <si>
    <t>v_gps_atbalsts</t>
  </si>
  <si>
    <t>v_ar_vadu_bezvadu</t>
  </si>
  <si>
    <t>v_kadences_sensors</t>
  </si>
  <si>
    <t>v_kadam_velosipedam</t>
  </si>
  <si>
    <t>all_labais_kreisais</t>
  </si>
  <si>
    <t>v_parsledzeja_roktura_tips</t>
  </si>
  <si>
    <t>v_lockout</t>
  </si>
  <si>
    <t>v_amortizators</t>
  </si>
  <si>
    <t>v_trosite_augsas_apaksas</t>
  </si>
  <si>
    <t>all_augstums</t>
  </si>
  <si>
    <t>v_ergonomisks</t>
  </si>
  <si>
    <t>v_kodeta_josta</t>
  </si>
  <si>
    <t>v_velokiveres_tips</t>
  </si>
  <si>
    <t>v_shimano_grupa</t>
  </si>
  <si>
    <t>v_spieku_skaits</t>
  </si>
  <si>
    <t>v_rumbas_tips</t>
  </si>
  <si>
    <t>all_max_noslodze</t>
  </si>
  <si>
    <t>all_novietojums</t>
  </si>
  <si>
    <t>v_uzladejams_usb</t>
  </si>
  <si>
    <t>v_sasledzeja_tips</t>
  </si>
  <si>
    <t>v_ellas_smervielas</t>
  </si>
  <si>
    <t>v_vpt</t>
  </si>
  <si>
    <t>v_max_spiediens</t>
  </si>
  <si>
    <t>v_ekscentrs</t>
  </si>
  <si>
    <t>v_pkg</t>
  </si>
  <si>
    <t>v_vkt</t>
  </si>
  <si>
    <t>v_mainams_lenkis</t>
  </si>
  <si>
    <t>v_ds_diametrs</t>
  </si>
  <si>
    <t>v_vrt</t>
  </si>
  <si>
    <t>v_veids</t>
  </si>
  <si>
    <t>v_vgarums</t>
  </si>
  <si>
    <t>v_brivrumba_kasete</t>
  </si>
  <si>
    <t>all_vecums</t>
  </si>
  <si>
    <t>all_augums</t>
  </si>
  <si>
    <t>v_vibremzes</t>
  </si>
  <si>
    <t>all_platums</t>
  </si>
  <si>
    <t>v_zobrata_zobu_skaits</t>
  </si>
  <si>
    <t>v_pulsfunkcija</t>
  </si>
  <si>
    <t>v_vkminplmil</t>
  </si>
  <si>
    <t>v_vkmaxplmil</t>
  </si>
  <si>
    <t>v_vkminplcol</t>
  </si>
  <si>
    <t>v_vkmaxplcol</t>
  </si>
  <si>
    <t>v_apsv</t>
  </si>
  <si>
    <t>zs_slepju_pamatnes_tips</t>
  </si>
  <si>
    <t>all_stiprinajuma_standarts</t>
  </si>
  <si>
    <t>all_pielietojums</t>
  </si>
  <si>
    <t>all_serde</t>
  </si>
  <si>
    <t>all_virsmas_tips</t>
  </si>
  <si>
    <t>all_forma</t>
  </si>
  <si>
    <t>all_sanu_mala</t>
  </si>
  <si>
    <t>all_pieg-gaisa-temp</t>
  </si>
  <si>
    <t>zs_piem-sniega-temp</t>
  </si>
  <si>
    <t>all_biezums</t>
  </si>
  <si>
    <t>b_kimono_tips</t>
  </si>
  <si>
    <t>t_gmtips</t>
  </si>
  <si>
    <t>all_siltinajums</t>
  </si>
  <si>
    <t>t_teltips</t>
  </si>
  <si>
    <t>all_vietu_skaits</t>
  </si>
  <si>
    <t>all_mitrumizturiba</t>
  </si>
  <si>
    <t>all_arejais_materials</t>
  </si>
  <si>
    <t>all_ieksejais_materials</t>
  </si>
  <si>
    <t>all_gridas_materials</t>
  </si>
  <si>
    <t>all_komtemperatura</t>
  </si>
  <si>
    <t>all_tips</t>
  </si>
  <si>
    <t>Tūrisma inventārs</t>
  </si>
  <si>
    <t>gab.</t>
  </si>
  <si>
    <t>F</t>
  </si>
  <si>
    <t>Trauki</t>
  </si>
  <si>
    <t>Karotes un dakšas</t>
  </si>
  <si>
    <t>Šķīvji un bļodas</t>
  </si>
  <si>
    <t>Trauku komplekti</t>
  </si>
  <si>
    <t>Katli un pannas</t>
  </si>
  <si>
    <t>Citi piederumi</t>
  </si>
  <si>
    <t>Pudeles</t>
  </si>
  <si>
    <t>Krūzes</t>
  </si>
  <si>
    <t>Termokrūzes</t>
  </si>
  <si>
    <t>Tējkannas</t>
  </si>
  <si>
    <t>GAN740380</t>
  </si>
  <si>
    <t>PRIMUS</t>
  </si>
  <si>
    <t>kompl.</t>
  </si>
  <si>
    <t>C</t>
  </si>
  <si>
    <t>T</t>
  </si>
  <si>
    <t>PrimeTech™ Pot Set ir viegls un ļoti funkcionāls trauku komplekts 1 - 3 personām. Komplektā iekļauts cieti anodizēta alumīnija katls ar keramisku non-stick (nelīpošu) virsmu iekšpusē un karstuma izkliedētāju, kas nodrošina lielāku efektivitāti, kā arī samazina enerģijas patēriņu, klasiska dizaina anodizēta alumīnija katls, caurspīdīga Tritan® materiāla vāks un atsevišķs rokturis katliem. Tas viss ērti savietojams maisiņā.</t>
  </si>
  <si>
    <t>GANDRS SIA</t>
  </si>
  <si>
    <t>Krūžu komplekts Eurotrail Bamoo (4gab)</t>
  </si>
  <si>
    <t>ETKW2015</t>
  </si>
  <si>
    <t>GANETKW2015</t>
  </si>
  <si>
    <t>EUROTRAIL</t>
  </si>
  <si>
    <t>No bambusa šķiedrām izgatavots krūžu komplekts. Piemērots pārtikai un mazgāšanai trauku mašīnā. Komplektā ietilpst 4 krūzes. Krūžu komplekts pieskaņots Panda Bamboo trauku komplektam.</t>
  </si>
  <si>
    <t>melna</t>
  </si>
  <si>
    <t>300ml</t>
  </si>
  <si>
    <t>Trauku komplekts Eurotrail Panda Bamboo (12gab)</t>
  </si>
  <si>
    <t>GANETKW2014</t>
  </si>
  <si>
    <t>ETKW2014</t>
  </si>
  <si>
    <t>No bambusa šķiedrām un graudaugiem izgatavots trauku komplekts. Piemērots pārtikai, mazgāšanai trauku mašīnā, piemērots temperatūrai no -20 °C līdz 70 °C. Nav piemērots mikroviļņu krāsnīm. &lt;/br&gt; Komplektā ietilpst: 4 pusdienu šķīvji (ø 25 x 1,5 cm), 4 mazie šķīvji (ø 19,5 x 1,5 cm), 4 bļodas (ø 14,5 x 5 cm).</t>
  </si>
  <si>
    <t>pelēka</t>
  </si>
  <si>
    <t>Šķīvis Eurotrail 21.5 Eco zaļš</t>
  </si>
  <si>
    <t>GANETKW1008-ZA</t>
  </si>
  <si>
    <t>ETKW1008-ZA</t>
  </si>
  <si>
    <t>GANETKW1008-ZI</t>
  </si>
  <si>
    <t>ETKW1008-ZI</t>
  </si>
  <si>
    <t>Šķīvis Eurotrail 21.5 Eco zils</t>
  </si>
  <si>
    <t>No 100% dabīga un droša PLA materiāla izgatavots, ekoloģisks lēzenais šķīvis pārtikai. Piemērots mazgāšanai trauku mašīnā vai ēdiena sildīšanai mikroviļņu krāsnī (no -20°C līdz +120°C). &lt;/br&gt; Šķīvis izgatavots no PLA - tas 100 % biololģiski noārdās, izgatavots no kukurūzas, kviešiem, cukurbietēm un to ražošanas pārpalikumiem, bez ķimikālijām un izmantojot organiskas krāsvielas. PLA izgatavošanai ir krietni mazāki CO2 izmeši (-75%), salīdzinot ar PET vai melamīnu. PLA atbilst visām pārtikas regulām.</t>
  </si>
  <si>
    <t>zaļa</t>
  </si>
  <si>
    <t>zila</t>
  </si>
  <si>
    <t>PLA</t>
  </si>
  <si>
    <t>Bļoda Eurotrail Eco M zaļa</t>
  </si>
  <si>
    <t>Bļoda Eurotrail Eco M zila</t>
  </si>
  <si>
    <t>GANETKW1023-ZA</t>
  </si>
  <si>
    <t>GANETKW1023-ZI</t>
  </si>
  <si>
    <t>ETKW1023-ZA</t>
  </si>
  <si>
    <t>ETKW1023-ZI</t>
  </si>
  <si>
    <t>No 100% dabīga un droša PLA materiāla izgatavota bļoda pārtikai. Piemērota mazgāšanai trauku mašīnā vai ēdiena sildīšanai mikroviļņu krāsnī (no -20°C līdz +120°C). &lt;/br&gt; Bļoda izgatavota no PLA - tas 100 % biololģiski noārdās, izgatavots no kukurūzas, kviešiem, cukurbietēm un to ražošanas pārpalikumiem, bez ķimikālijām un izmantojot organiskas krāsvielas. PLA izgatavošanai ir krietni mazāki CO2 izmeši (-75%), salīdzinot ar PET vai Melamīnu. PLA atbilst visām pārtikas regulām. &lt;/br&gt; Spilgta, ekoloģiska un stilīga bļoda gardām ēdienreizēm!</t>
  </si>
  <si>
    <t>Filtri</t>
  </si>
  <si>
    <t>BT, BZ</t>
  </si>
  <si>
    <t>BT, BZ, CK</t>
  </si>
  <si>
    <t>Termosi</t>
  </si>
  <si>
    <t>BT, BZ, CK, FQ (ēdieniem vai dzērieniem)</t>
  </si>
  <si>
    <t xml:space="preserve"> </t>
  </si>
  <si>
    <t>GAN732260</t>
  </si>
  <si>
    <t>Izturīga dubultsienu pulēta augstākās kvalitātes 18/8 nerūsējošā tērauda krūze pārgājieniem, trekingam, ceļojumiem un ikdienai.</t>
  </si>
  <si>
    <t>18/8 nerūsējošais tērauds</t>
  </si>
  <si>
    <t>GANPHE2350WN</t>
  </si>
  <si>
    <t>PHE2350WN</t>
  </si>
  <si>
    <t>ESBIT</t>
  </si>
  <si>
    <t>Ļoti viegls, izturīga anodizēta alumīnija 2,35 L katls ar karstuma izkliedētāju, kas nodrošina lielāku efektivitāti, kā arī samazina enerģijas patēriņu. &lt;/br&gt;Komplektā ērti lietojams, noņemams rokturis, vāks ar plastmasas rokturi, virtuves cimds un tīklveida maisiņš.</t>
  </si>
  <si>
    <t>Anodizēts alumīnijs</t>
  </si>
  <si>
    <t>2350ml</t>
  </si>
  <si>
    <t>GANPT1000ST</t>
  </si>
  <si>
    <t>PT1000ST</t>
  </si>
  <si>
    <t>Izturīgs nerūsējošā tērauda materiāla trauku komplekts ēdiena pagatavošanai - 1000 ml katls ar 475 ml katlu, ko var izmantot kā vāku. Piemērots lietošanai visdažādākajās brīvdabas aktivitātēs - ceļojumos, pārgājienos vai velobraucienos. Katliem ir saliekami rokturi.&lt;/br&gt;Komplektā iekļauts kvalitatīvs tīklveida materiāla maisiņš.</t>
  </si>
  <si>
    <t>Nerūsējošais tērauds</t>
  </si>
  <si>
    <t>1000ml/475ml</t>
  </si>
  <si>
    <t>GANPT625ST</t>
  </si>
  <si>
    <t>PT625ST</t>
  </si>
  <si>
    <t>Izturīgs nerūsējošā tērauda materiāla katliņš (625 ml), kas piemērots lietošanai visdažādākajās brīvdabas aktivitātēs - ceļojumos, pārgājienos vai velobraucienos. Katlam ir saliekami rokturi un vāciņš ar rokturi. &lt;/br&gt;Komplektā iekļauts kvalitatīvs tīklveida materiāla maisiņš.</t>
  </si>
  <si>
    <t>625ml</t>
  </si>
  <si>
    <t>GANWM450TL-DG</t>
  </si>
  <si>
    <t>WM450TL-DG</t>
  </si>
  <si>
    <t>GANWM450TL-S</t>
  </si>
  <si>
    <t>WM450TL-S</t>
  </si>
  <si>
    <t>GANWM450TL-AM</t>
  </si>
  <si>
    <t>WM450TL-AM</t>
  </si>
  <si>
    <t>GANWM450TL-SB</t>
  </si>
  <si>
    <t>WM450TL-SB</t>
  </si>
  <si>
    <t>sudraba</t>
  </si>
  <si>
    <t>tirkīza</t>
  </si>
  <si>
    <t>450ml</t>
  </si>
  <si>
    <t>GANDB1380TL-DG</t>
  </si>
  <si>
    <t>DB1380TL-DG</t>
  </si>
  <si>
    <t>GANDB1380TL-S</t>
  </si>
  <si>
    <t>DB1380TL-S</t>
  </si>
  <si>
    <t>1380ml</t>
  </si>
  <si>
    <t>GAN1000-0763</t>
  </si>
  <si>
    <t>1000-0763</t>
  </si>
  <si>
    <t>GAN1000-0764</t>
  </si>
  <si>
    <t>1000-0764</t>
  </si>
  <si>
    <t>CONTIGO</t>
  </si>
  <si>
    <t>Tritan™</t>
  </si>
  <si>
    <t>720ml</t>
  </si>
  <si>
    <t>GAN1000-0765</t>
  </si>
  <si>
    <t>1000-0765</t>
  </si>
  <si>
    <t>Chug 720 ml ūdens pudele, kas lieliski piemērota gan ikdienai, gan visdažādākajām brīvdabas nodarbēm vai sportiskām aktivitātēm. Pateicoties patentētajai Autospout® tehnoloģijai, pudele ir droša pret izlīšanu un no tās ir viegli padzerties, izmantojot tikai vienu roku. Pudeles īpaši plašā atvere ir ērti atverama ar lielu pogu, kuru iespējams nobloķēt, lai pasargātu no nejaušas pudeles atvēršanās.Pudelei ir ērts klipsis transportēšanai un tās vāciņš ir vienkārši tīrāms.&lt;/br&gt;Izgatavota no caurspīdīga Tritan™ kopoliestera materiāla, kas ir izturīgs, piemērots mazgāšanai trauku mazgājamā mašīnā, kā arī nesatur bisfenolu A (BPA).</t>
  </si>
  <si>
    <t>Chug 1200 ml ūdens pudele, kas lieliski piemērota gan ikdienai, gan visdažādākajām brīvdabas nodarbēm vai sportiskām aktivitātēm. Pateicoties patentētajai Autospout® tehnoloģijai, pudele ir droša pret izlīšanu un no tās ir viegli padzerties, izmantojot tikai vienu roku.Tai ir arī speciāls mehānisms, kas aizsargā pret nejaušu pogas piespiešanos. Pudelei ir ērts klipsis transportēšanai, tās vāciņš ir vienkārši tīrāms.&lt;/br&gt;Izgatavota no caurspīdīga Tritan™ kopoliestera materiāla, kas ir izturīgs, piemērots mazgāšanai trauku mazgājamā mašīnā, kā arī nesatur bisfenolu A (BPA).</t>
  </si>
  <si>
    <t>1200ml</t>
  </si>
  <si>
    <t>GAN1000-0625</t>
  </si>
  <si>
    <t>1000-0625</t>
  </si>
  <si>
    <t>Byron 720 ml ir dubultu sienu nerūsējošā tērauda termokrūze. Vakuuma izolācijas tehnoloģija uztur dzērienu karstu līdz 9 stundām, bet aukstu līdz pat 21 stundai. &lt;/br&gt;Pateicoties patentētajai Snapseal™ tehnoloģijai, krūze ir droša pret izlīšanu.Cieši noslēgtā, klikšķa aizdares sistēma un speciālā tvertne vāciņā atvieglo dzeršanas procesu. &lt;/br&gt;Lai padzertos, aizvērtni jānospiež uz augšu, lai aizdarītu – uz leju. &lt;/br&gt;Šo krūzi iespējams ērti lietot, izmantojot tikai vienu roku. Vāciņu iespējams mazgāt trauku mazgājamajā mašīnā.</t>
  </si>
  <si>
    <t>GAN1000-0775</t>
  </si>
  <si>
    <t>1000-0775</t>
  </si>
  <si>
    <t>Glaze ir oriģinālā dizainā veidota nerūsējošā tērauda termokrūze ar keramikas pārklājumu iekšpusē - lieliski piemērota ikvienam ikdienas solim un atpūtai pie dabas. Keramikas pārklājums visā krūzes iekšpusē un uz dzeršanas snīpja sniedz patīkamu tējas/kafijas baudījumu, novēršot metālisku garšu dzērienam.&lt;/br&gt;Contigo Twistseal® krūzes vāciņa tehnoloģija pasargā no netīrumiem un garantē drošību pret dzēriena izlīšanu - vienkārši pagrieziet, lai atvērtu vai aizvērtu to. &lt;/br&gt;Krūze ir aprīkota ar dubultsienu vakuum-izolējošo tehnoloģiju, kas saglabā dzērienu karstu līdz 7 stundām. Vāciņu iespējams mazgāt trauku mazgājamajā mašīnā.</t>
  </si>
  <si>
    <t>Nerūsējošais tērauds ar keramisku pārlājumu krūzes iekšpusē</t>
  </si>
  <si>
    <t>470ml</t>
  </si>
  <si>
    <t>GANMGS280TL-S</t>
  </si>
  <si>
    <t>MGS280TL-S</t>
  </si>
  <si>
    <t>Dubultsienu 280 ml tilpuma termokrūze, kas izgatavota no izturīga nerūsējošā tērauda. Tā saglabā dzērienus (tēju, kafiju) ilgāk vēsus vai karstus, nesasilstot krūzes ārpusei.Piemērota gandrīz visiem automašīnu krūžu turētājiem.</t>
  </si>
  <si>
    <t>280ml</t>
  </si>
  <si>
    <t>GANMGF450TL-DG</t>
  </si>
  <si>
    <t>MGF450TL-DG</t>
  </si>
  <si>
    <t>GANMGF450TL-S</t>
  </si>
  <si>
    <t>MGF450TL-S</t>
  </si>
  <si>
    <t>Dubultsienu 450 ml tilpuma termokrūze, kas izgatavota no izturīga nerūsējošā tērauda. Tā saglabā dzērienus (tēju, kafiju) ilgāk karstus, nesasilstot krūzes ārpusei.Krūzei ir praktisks vāciņš, kas palīdz to droši transportēt.Piemērota gandrīz visiem automašīnu krūžu turētājiem.</t>
  </si>
  <si>
    <t>GAN037221</t>
  </si>
  <si>
    <t>18 litru čuguna katls ar vāku un rokturi karināšanai virs ugunskura. Svars ar vāku - 25 kg.</t>
  </si>
  <si>
    <t>GANDB1000TL-S</t>
  </si>
  <si>
    <t>DB1000TL-S</t>
  </si>
  <si>
    <t>GANDB1000TL-DG</t>
  </si>
  <si>
    <t>DB1000TL-DG</t>
  </si>
  <si>
    <t>18000ml</t>
  </si>
  <si>
    <t>1000ml</t>
  </si>
  <si>
    <t>GANDB680TL-Y</t>
  </si>
  <si>
    <t>DB680TL-Y</t>
  </si>
  <si>
    <t>GANDB680TL-S</t>
  </si>
  <si>
    <t>DB680TL-S</t>
  </si>
  <si>
    <t>GANDB680TL-DG</t>
  </si>
  <si>
    <t>DB680TL-DG</t>
  </si>
  <si>
    <t>GANDB680TL-R</t>
  </si>
  <si>
    <t>DB680TL-R</t>
  </si>
  <si>
    <t>GANDB680TL-B</t>
  </si>
  <si>
    <t>DB680TL-B</t>
  </si>
  <si>
    <t>dzeltena</t>
  </si>
  <si>
    <t>sarkana</t>
  </si>
  <si>
    <t>680ml</t>
  </si>
  <si>
    <t>Trauks Eurotrail Deep Plate 23.5 ECO zils (W)</t>
  </si>
  <si>
    <t>ETKW1011-ZA</t>
  </si>
  <si>
    <t>ETKW1011-ZI</t>
  </si>
  <si>
    <t>GANETKW1011-ZA</t>
  </si>
  <si>
    <t>GANETKW1011-ZI</t>
  </si>
  <si>
    <t>Deep Plate ir ekoloģisks, no 100% dabīga PLA materiāla izgatavots dziļais šķīvis pārtikai. &lt;/br&gt;Piemērots mazgāšanai trauku mašīnā vai ēdiena sildīšanai mikroviļņu krāsnī (no -20°C līdz +120°C). &lt;/br&gt;Materiāls PLA ir izgatavots no kukurūzas, kviešiem, cukurbietēm un to ražošanas pārpalikumiem, tas ir videi un cilvēkam draudzīgs. PLA izgatavošanai ir krietni mazāki CO2 izmeši (-75%), salīdzinot ar PET vai Melamīnu. PLA 100% bioloģiski noārdās.</t>
  </si>
  <si>
    <t>GANETKW5011</t>
  </si>
  <si>
    <t>ETKW5011</t>
  </si>
  <si>
    <t>Ēdiena trauks ar vāciņu, kas izgatavots no augstas lokanības silikona. Veidots no pārtikai piemērota materiāla. Iztur augstas temperatūras un var tikt mazgāts trauku mazgājamajā mašīnā un lietots mikroviļņu krāsnī. Lieliski noder mājās, kemperī vai teltī.</t>
  </si>
  <si>
    <t>3.5/9</t>
  </si>
  <si>
    <t xml:space="preserve"> Silikons</t>
  </si>
  <si>
    <t>GAN1000-0670</t>
  </si>
  <si>
    <t>1000-0670</t>
  </si>
  <si>
    <t>GAN1000-0672</t>
  </si>
  <si>
    <t>1000-0672</t>
  </si>
  <si>
    <t xml:space="preserve"> Tritan™</t>
  </si>
  <si>
    <t>770ml</t>
  </si>
  <si>
    <t>GAN1000-0596</t>
  </si>
  <si>
    <t>1000-0596</t>
  </si>
  <si>
    <t>rozā</t>
  </si>
  <si>
    <t>590ml</t>
  </si>
  <si>
    <t>GAN1000-0473</t>
  </si>
  <si>
    <t>1000-0473</t>
  </si>
  <si>
    <t>GAN1000-0472</t>
  </si>
  <si>
    <t>1000-0472</t>
  </si>
  <si>
    <t>Gizmo Sip 420 ml ir izturīga un parocīga ūdens pudele bērniem, kas lieliski piemērota gan ikdienai, gan visdažādākajām brīvdabas nodarbēm vai sportiskām aktivitātēm. Tā aprīkota ar inovatīvo Autoseal® tehnoloģiju, kas ir droša pret tecēšanu un izlīšanu. Iespējams ērti lietot tikai ar vienas rokas palīdzību - nospied pogu, lai atvērtu, atlaid to, lai atkal noslēgtu. &lt;/br&gt;Izgatavota no caurspīdīga Tritan™ kopoliestera materiāla, kas nesatur bisfenolu A (BPA).</t>
  </si>
  <si>
    <t>420ml</t>
  </si>
  <si>
    <t>GAN1000-0743</t>
  </si>
  <si>
    <t>1000-0743</t>
  </si>
  <si>
    <t>GAN1000-0744</t>
  </si>
  <si>
    <t>1000-0744</t>
  </si>
  <si>
    <t>GAN1000-0742</t>
  </si>
  <si>
    <t>1000-0742</t>
  </si>
  <si>
    <t>Gizmo Flip 420 ml ir ūdens pudele bērniem, kas lieliski piemērota gan ikdienai, gan visdažādākajām brīvdabas nodarbēm vai sportiskām aktivitātēm. Tā aprīkota ar inovatīvo Autospout® tehnoloģiju, kas ir droša pret tecēšanu un izlīšanu, kā arī ļauj ērti padzerties. &lt;/br&gt;Izgatavota no caurspīdīga Tritan™ kopoliestera materiāla, kas nesatur bisfenolu A (BPA).</t>
  </si>
  <si>
    <t>violeta</t>
  </si>
  <si>
    <t>GAN740310</t>
  </si>
  <si>
    <t>LiTech Pot Set ir viegls un ļoti funkcionāls trauku komplekts 1 - 3 personām, kas izgatavots no izturīga, augstas kvalitātes cieti anodizēta alumīnija ar daudzslāņu non-stick nelīpošo virsmu iekšpusē. Lielisks sabiedrotais ikvienā brīvdabas aktivitātē. &lt;/br&gt;Komplektā iekļauti divi katli, vāks un katlu rokturis. Tas viss ērti savietojams tīklveida maisiņā.</t>
  </si>
  <si>
    <t>1300ml</t>
  </si>
  <si>
    <t>Krūze Pinguin Alu (W)</t>
  </si>
  <si>
    <t>GAN652383</t>
  </si>
  <si>
    <t>PINGUIN</t>
  </si>
  <si>
    <t>Mug Alu ir viegla, parocīga un ērti lietojama krūze ar savietojamu rokturi, kas izgatavota no anodizēta alumīnija.Tā ir noturīga pret karstumu, ugunsdroša un izturīga - piemērota pārgājieniem, ceļojumiem, ekspedīcijām u.c. aktivitātēm brīvā dabā.</t>
  </si>
  <si>
    <t>Alumīnijs</t>
  </si>
  <si>
    <t>350ml</t>
  </si>
  <si>
    <t>GAN8019751</t>
  </si>
  <si>
    <t>OPTIMUS</t>
  </si>
  <si>
    <t>Trauku komplekts ēdiena pagatavošanai. Komplektā ietilpst 0.6 L katls ar mēriedaļām, kas izgatavots no ļoti viegla un izturīga anodizēta alumīnija materiāla un apstrādāts ar Non-Stick pretlipes pārklājumu, panna, ko var izmantot kā vāku, Optimus Bob sūklis tīrīšanai un tīklveida maisiņš komplekta transportēšanai. &lt;/br&gt;Piemērots ēdienu pagatavošanai kempingos, pārgājienos, kā arī citās brīvdabas aktivitātēs.</t>
  </si>
  <si>
    <t xml:space="preserve"> Anodizēts alumīnijs</t>
  </si>
  <si>
    <t>600ml</t>
  </si>
  <si>
    <t>GAN658682</t>
  </si>
  <si>
    <t>Tritan materiāla pudele, kas piemērota lietošanai visdažādākajās brīvdabas aktivitātēs. Tā veidota paplašinātā formā, tai ir plats kakls un parocīgs korķis ar cilpu.&lt;/br&gt;Pateicoties pārtikai piemērotajai Tritan plastmasai, tā ir viegla, izturīga un nav alerģiska. Nesatur BPA.</t>
  </si>
  <si>
    <t xml:space="preserve"> Tritan (BPA-free)</t>
  </si>
  <si>
    <t>GAN657685</t>
  </si>
  <si>
    <t>Tritan materiāla pudele, kas piemērota lietošanai visdažādākajās brīvdabas aktivitātēs. Tā veidota garenā formā, tai ir plats kakls un parocīgs korķis ar cilpu. Pateicoties pārtikai piemērotajai Tritan plastmasai, tā ir viegla, izturīga un nav alerģiska. Nesatur BPA.</t>
  </si>
  <si>
    <t>GAN654189</t>
  </si>
  <si>
    <t>Duo Steel L ir izturīgs un praktisks nerūsējošā tērauda trauku komplekts ēdiena gatavošanai. Komplektā ietilpst 2.25 L katls ar vāku, 3 L katls ar vāku un panna. Katli un panna aprīkoti ar savietojamiem, neslīdošiem rokturiem.</t>
  </si>
  <si>
    <t>3000ml/2250ml</t>
  </si>
  <si>
    <t>GAN605204</t>
  </si>
  <si>
    <t>Izturīgs, parocīgs un kompakts anodizēta alumīnija trauku komplekts, piemērots lietošanai visdažādākajās brīvdabas aktivitātēs - pārgājienos, kempingā, ceļojumos u.c. 
Komplektā ietilpst 1 panna un 3 katli ar vākiem. Komplekts ir ļoti viegls, tas ir karstumizturīgs un viegli kopjams.  Aprīkots ar savietojamiem, neslīdošiem rokturiem. Piemērots 4- 6 personām.&lt;/br&gt;Komplektā ietilpst ērts tīklveida maisiņš.</t>
  </si>
  <si>
    <t>Iesms Light My Fire Grandpa's Fire Fork™ 2-pack dzeltens/zaļs (W)</t>
  </si>
  <si>
    <t>GAN30204413</t>
  </si>
  <si>
    <t>LIGHT MY FIRE</t>
  </si>
  <si>
    <t>Pirms daudziem gadiem kāds vīrs, dodoties pārgājienā ar savu mazdēlu, radīja unikālu jaunatklājumu no vienas vienīgas stieples - ugunskura iesmu!&lt;/br&gt;Grandpa's FireFork™ iesmu var uzmaukt praktiski jebkuram kociņam, bez vajadzības tēst un gatavot svaigus zarus. Iesma nerūsējošā tērauda atsperē iestrādāti ieliekumi, kas ļauj droši turēt ēdienu virs uguns.&lt;/br&gt;Tas ir ērts un parocīgs, šo iesmu viegli paņemt sev līdzi, kur vien dodies, un cept, ko vien vēlies. Drošai un vienkāršai pārnēsāšanai labi noder Tritan™ materiāla uzmava, kurā iestrādāts caurums iekāršanai auklā. FireFork™ lieliski noderēs arī kā kruķis ugunskura kārtošanai un uzturēšanai.&lt;/br&gt;Komplektā ietilpst divi iesmi.</t>
  </si>
  <si>
    <t>Stieple: nerūsējoša tērauda atspere/Uzmava: Tritan™</t>
  </si>
  <si>
    <t>GAN8019750</t>
  </si>
  <si>
    <t>Kompakts un efektīvs trauku komplekts ēdiena pagatavošanai, kas izgatavots no ļoti viegla un izturīga anodizēta alumīnija ar pretlipes pārklājumu. Tas lieliski piemērots ēdienu gatavošanai pārgājienos, kempingā, kā arī citās brīvdabas aktivitātēs.&lt;/br&gt;&lt;/br&gt;Komplektā ietilpst 1.75 L katls ar karstuma izkliedētāju apakšā, 1.7 L katls, panna cepšanai, ko iespējams izmantot arī kā vāku, alumīnija rokturis, neoprēna somiņa un praktiskais Optimus BOB sūklis.&lt;/br&gt;Katla apkašā esošais karstuma izkliedētājs (Heat Exchanger) paātrina uzvārīšanas laiku par 30%, tā ietaupot degvielu. Cieši pieguļošā neoprēna soma uztur ēdienu slitu, kā arī pasargā pirkstus no karstuma un traukus no skrāpējumiem.</t>
  </si>
  <si>
    <t>1750ml/1700ml</t>
  </si>
  <si>
    <t>GANTC4-TI</t>
  </si>
  <si>
    <t>TC4-TI</t>
  </si>
  <si>
    <t>No izcili viegla un izturīga titāna izgatavots galda piederumu komplekts.&lt;/br&gt;Komplektā ietilpst dakša, karote un nazītis. Komplektam ir kvalitatīva silikona uzmava, kura ērti satur kopā piederumu komplektu, kad tas netiek lietots. Komplekts labi noderēs ceļojumos, kur katrs grams ir svarīgs!</t>
  </si>
  <si>
    <t>Titāns ,silikons</t>
  </si>
  <si>
    <t>GANPT750-TI</t>
  </si>
  <si>
    <t>PT750-TI</t>
  </si>
  <si>
    <t>Izcili viegls un praktisks izturīgā titāna materiāla katliņš, kas perfekti piemērots lietošanai visdažādākajās brīvdabas aktivitātēs - alpīnismā, ceļojumos, pārgājienos vai velobraucienos, kur svarīgs katrs grams. Katliņam ir ērti saliekami rokturi un vāciņš.&lt;/br&gt;Komplektā iekļauts kvalitatīvs dubultas konstrukcijas tīklveida materiāla maisiņš ar divām kabatām, priekš Esbit salokāmajiem galda piederumiem (nav iekļauti komplektā).&lt;/br&gt;Katliņš kombinācijā ar Esbit ST11.5-TI titāna sausā spirta plītiņu veido ļoti vieglu un kompaktu komplektu ēdiena gatavošanai.</t>
  </si>
  <si>
    <t xml:space="preserve"> Titāns</t>
  </si>
  <si>
    <t>750ml</t>
  </si>
  <si>
    <t>GAN1000-0621</t>
  </si>
  <si>
    <t>1000-0621</t>
  </si>
  <si>
    <t>GAN1000-0623</t>
  </si>
  <si>
    <t>1000-0623</t>
  </si>
  <si>
    <t>Metra Transit ir oriģinālā dizainā veidota augstākās kvalitātes nerūsējošā tērauda termokrūze, kas lieliski piemērota ikvienam ikdienas solim un atpūtai pie dabas.&lt;/br&gt;Tā aprīkota ar īpašu Contigo CLEANGUARD™ vāciņa pārsegu. Kad pārsegs ir pagriezts, vāciņš tiek pasargāts no netīrumiem, nodrošinot higiēnisku lietošanu. Contigo Autoseal® tehnoloģija garantē 100% drošību pret dzēriena izšļakstīšanos vai izlīšanu, pateicoties blīvējošam mehānismam, kas automātiski bloķē dzēriena padevi starp malkiem: viegli nospiediet pogu, lai padzertos, un atbrīvojiet to, lai noslēgtu dzēriena padevi.&lt;/br&gt;Metra Transit krūzei izmantota speciāla vakuuma izolējošā tehnoloģija ar dubultām nerūsējošā tērauda sienām, kas saglabā dzērienu karstu līdz 5 stundām un aukstu līdz pat 12 stundām. &lt;/br&gt;Krūzes pārdomātais dizains un vāciņa konstrukcija pieļauj ērtāku un vienkāršāku tās tīrīšanu. Vāciņu iespējams mazgāt trauku mazgājamajā mašīnā.</t>
  </si>
  <si>
    <t>GAN1000-0634</t>
  </si>
  <si>
    <t>1000-0634</t>
  </si>
  <si>
    <t>GAN1000-0739</t>
  </si>
  <si>
    <t>1000-0739</t>
  </si>
  <si>
    <t>GAN1000-0633</t>
  </si>
  <si>
    <t>1000-0633</t>
  </si>
  <si>
    <t>GAN1000-0738</t>
  </si>
  <si>
    <t>1000-0738</t>
  </si>
  <si>
    <t>Pinnacle ir pievilcīgā dizainā veidota nerūsējošā tērauda termokrūze, kas lieliski noderēs ikvienā ikdienas solī vai atpūtā pie dabas.&lt;/br&gt;Īpašā Contigo Autoseal® tehnoloģija garantē 100% drošību pret dzēriena izšļakstīšanos vai izlīšanu, pateicoties blīvējošam mehānismam, kas automātiski bloķē dzēriena padevi starp malkiem: viegli nospiediet pogu, lai padzertos, un atbrīvojiet to, lai noslēgtu dzēriena padevi. Pinnacle krūzes aprīkotas ar vakuuma izolējošo tehnoloģiju, kas saglabā dzērienu karstu līdz 3h un aukstu līdz 10 stundām. &lt;/br&gt;Krūzes pārdomātais dizains un vāciņa konstrukcija pieļauj ērtāku un vienkāršāku tās tīrīšanu. Vāciņu iespējams mazgāt trauku mazgājamajā mašīnā.</t>
  </si>
  <si>
    <t>Katls Optimus Terra Xpress He (W)</t>
  </si>
  <si>
    <t>GAN8019745</t>
  </si>
  <si>
    <t>Terra Xpress ir daudzfunkcionāls un efektīvs katls, kas izgatavots no ļoti viegla un izturīga anodizēta alumīnija materiāla un apstrādāts ar Non-Stick pretlipes pārklājumu. Piemērots ēdienu pagatavošanai kempingos, pārgājienos, kā arī citās brīvdabas aktivitātēs. Katls aprīkots ar ērtiem, nolokāmiem rokturiem, mēriedaļām un karstuma izkliedētāju, kas ievērojami (par aptuveni 30%) samazina degvielas patēriņu un paātrina ēdiena pagatavošnas laiku.&lt;/br&gt;Komplektā ietilpst caurredzams un viegls vāks ar caurumiem šķidruma nokāšanai, Optimus Bob sūklis tīrīšanai un tīklveida maisiņš uzglabāšanai.</t>
  </si>
  <si>
    <t>1750ml</t>
  </si>
  <si>
    <t>GAN41284313</t>
  </si>
  <si>
    <t>600 miljoniem cilvēku pasaulē tagad ir Spork karote/dakšiņa, ko tie var saukt par savu. Spork Lefty ir tās pašas gludās formas, augstā izturība un daudzpusība, kas Spork Original karotei, tikai tā ir dizainēta tieši kreiļiem. Spork Lefty ir piemērota mazgāšanai trauku mašīnā, tā ir karstumizturīga un droša traukiem ar pretlipes pārklājumu.</t>
  </si>
  <si>
    <t>GANCW2500NS</t>
  </si>
  <si>
    <t>CW2500NS</t>
  </si>
  <si>
    <t>Viegls un izturīgs Esbit trauku komplekts, kas izgatavots no anodizētā alumīnija ar daudzslāņu pretlipes pārklājumu. Komplektā 2 l katls, 2.5l katls, katlu paliktņi, 2 dēlīši, katla vāks, 18.5 cm diametra panna ar rokturi un daudzslāņu nepiedegošu virsmu. Komplektā ērts tīklveida maisiņš.</t>
  </si>
  <si>
    <t>Anodizēts alumīnijs ar pretlipes pārklājumu</t>
  </si>
  <si>
    <t>GANETKW1022</t>
  </si>
  <si>
    <t>ETKW1022</t>
  </si>
  <si>
    <t>No 100% dabīga materiāla izgatavota bļodiņa pārtikai. Piemērota mazgāšanai trauku mašīnā vai ēdiena sildīšanai mikroviļņu krāsnī (no -20'C līdz +120'C). Bļodiņa izgatavota no PLA - tas 100 % biololģiski noārdās, izgatavots no kukurūzas, kviešiem, cukurbietēm un to ražošanas pārpalikumiem, bez ķimikālijām un izmantojot organiskas krāsvielas.&lt;/br&gt;Spilgta, ekoloģiska un stilīga bļodiņa gardām ēdienreizēm!</t>
  </si>
  <si>
    <t xml:space="preserve"> PLA</t>
  </si>
  <si>
    <t>GAN624007</t>
  </si>
  <si>
    <t>Trauku komplekts Quadri X ar lielākā katla apakšdaļā iestrādātu eXchanger siltummaini (karstuma pārvadītāju), kas samazina gāzes patēriņu par 20 - 30%. Katli un pannas izgatavoti no anodizēta alumīnija, kas padara tos karstuma un nodiluma izturīgus. Šajā komplektā iekļauti 2 katli, lielākais katls ir aprīkots ar karstuma izkliedētāju, kurš palielina karstuma pārvades efektivitāti, tādejādi ļaujot ietaupīt līdz 30% gāzes. 2 cepamās pannas. Komplekts piemērots 3-5 personām. Cepamās pannas pilnvērtīgi funkcionē arī kā katla vāki.</t>
  </si>
  <si>
    <t>Anodizēts alumīnijs, plastmasa (PP)</t>
  </si>
  <si>
    <t>GAN623000</t>
  </si>
  <si>
    <t>Trauku komplekts Double X ar lielākā katla apakšdaļā iestrādātu eXchanger siltummaini (karstuma pārvadītāju), kas samazina gāzes patēriņu par 20 - 30%. Komplekts ietver 2 katlus, 2 katla vākus (kurus iespējams izmantot arī gatavošanai un cepšanai). Trauku komplekts veidots no anodizēta alumīnija, kas ir ugunsdrošs un nodilumizturīgs, kā arī viegli kopjams. Mazāko katlu iespējams ievietot lielākajā, mazākā katla iekšpusē iespējams ievietot gāzes degli un balonu (piederumi nav iekļauti komplektā).</t>
  </si>
  <si>
    <t>GAN1000-0461</t>
  </si>
  <si>
    <t>1000-0461</t>
  </si>
  <si>
    <t>GAN1000-0462</t>
  </si>
  <si>
    <t>1000-0462</t>
  </si>
  <si>
    <t>Cortland ūdens pudele ar AUTOSEAL® mehānismu ir izgatavota tieši aktīvā dzīvesveida piekritējiem. Vienkāršs mehānisms ar vienas pogas piespiešanu. Šī 100% pret pilēšanu drošā pudele ir aprīkota arī ar klipsi ērtai transportēšanai.</t>
  </si>
  <si>
    <t>GAN1000-0457</t>
  </si>
  <si>
    <t>1000-0457</t>
  </si>
  <si>
    <t>GAN1000-0456</t>
  </si>
  <si>
    <t>1000-0456</t>
  </si>
  <si>
    <t>GAN1000-0454</t>
  </si>
  <si>
    <t>1000-0454</t>
  </si>
  <si>
    <t>GAN1000-0455</t>
  </si>
  <si>
    <t>1000-0455</t>
  </si>
  <si>
    <t>Dizains ir apvienots ar Contigo patentēto AUTOSPOUT® tehnoloģiju, kas ļauj ērti padzerties, izmantojot vienu roku. Piespiediet pogu un dzeriet. Tai ir arī speciāls mehānisms, kas aizsargā pret nejaušu pogas piespiešanos. Karabīnes klipsis ļauj to ērti piestiprināt pie somas vai jostas. &lt;/br&gt;Šī pudele ir izgatavota no izturīga un inovatīva plastikāta materiāla: Tritan™, kas ir bez smaržas, nerūsējošs un 100% BPA brīvs.&lt;/br&gt;Pudeli var mazgāt trauku mašīnā.</t>
  </si>
  <si>
    <t>Trauks Eurotrail Storage Box L zaļš (W)</t>
  </si>
  <si>
    <t>Trauks Eurotrail Deep Plate 23.5 ECO zaļš (W)</t>
  </si>
  <si>
    <t>GAN1000-0459</t>
  </si>
  <si>
    <t>1000-0459</t>
  </si>
  <si>
    <t>Dizains ir apvienots ar Contigo patentēto AUTOSPOUT® tehnoloģiju, kas ļauj ērti padzerties, izmantojot vienu roku. Piespiediet pogu un dzeriet. Kā arī tā ir droša pret nejaušu pogas piespiešanos. Karabīnes klipsis ļaus to ērti piestiprināt pie somas vai jostas. Šī pudele ir izgatavota no izturīga un inovatīva plastikāta materiāla: TritanTM, kas ir bez smaržas, nerūsējošs un 100% BPA brīvs. Pudeli var mazgāt trauku mašīnā.</t>
  </si>
  <si>
    <t>GAN1000-0500</t>
  </si>
  <si>
    <t>1000-0500</t>
  </si>
  <si>
    <t>Lieliskā dizainā veidota, hermētiski noslēgta dubultu sienu nerūsējošā tērauda termokrūze. Vakuuma izolācijas tehnoloģija uztur dzērienu karstu līdz 7 stundā, bet aukstu līdz 18 stundām.&lt;/br&gt;Pateicoties patentētajai Snapseal™ tehnoloģijai, krūze ir droša pret izlīšanu, turklāt tās tvertne īpaši veidota tā, lai būtu iespējams ērti lietot dzērienu karstu. Cieši noslēgtā, klikšķa aizdares sistēma, atvieglo dzeršanas procesu. Lai padzertos, aizvērtni jānospiež uz augšu, lai aizdarītu – uz leju. Šo krūzi iespējams ērti lietot, izmantojot tikai vienu roku.</t>
  </si>
  <si>
    <t>GANFSP17-TI</t>
  </si>
  <si>
    <t>FSP17-TI</t>
  </si>
  <si>
    <t xml:space="preserve">Kompakti savietojama karote- dakšiņa.&lt;/br&gt;Ērti lietojama visdažādākajās brīvdabas aktivitātēs - pārgājienos, trekingā vai kempingos, kā arī piknikos vai ikdienā, baudot pusdienas darba vietā vai skolā. Domājot par tiem, kuriem svarīgs katrs līdzpaņemtais grams, tā izgatavota no ļoti viegla un izturīga titāna materiāla un sver tikai 17 gramus. </t>
  </si>
  <si>
    <t>Titāns</t>
  </si>
  <si>
    <t>GAN41269613</t>
  </si>
  <si>
    <t>Ērti lietojama liela izmēra karote/dakša, kas paredzēta gatavošanai, maisīšanai un servēšanai. Tā lieliski noderēs gan gatavojot maltīti brīvā dabā, gan mājas virtuvē. Karote/dakša izgatavota no karstumizturīga materiāla, to ir droši lietot nelīpoša pārklājuma traukiem, kā arī mazgāt trauku mazgājamajā mašīnā. Tā ir izturīga un viegla.</t>
  </si>
  <si>
    <t>GAN734001</t>
  </si>
  <si>
    <t>Funkcionāls un parocīgs astoņu daļu trauku komplekts, kas būs piemērots ikvienam brīvdabas piedzīvojumam. Komplektā iekļauti divi dziļie šķīvji, garšvielu trauciņš ar trīs nodalījumiem, neliels trauciņš, krūzīte, saliekama karote-dakša un "viss vienā" - dēlītis, caurduris, rīve un nazis.</t>
  </si>
  <si>
    <t>GAN8019042</t>
  </si>
  <si>
    <t>Ļoti kompakta, salokāma garā karote, kas ideāli piemērota ēdot no tūristu pārtikas maisiņiem. Izgatavota no titāna ar matētu apdari un pulētu ēšanas virsmu. Slidefix mehānisms nodrošinās karotes stabilitāti nesalocītā veidā.</t>
  </si>
  <si>
    <t>Trauks Light My Fire Snapbox Oval™ 2-Pack zaļš (W)</t>
  </si>
  <si>
    <t>Trauks Light My Fire Snapbox Oval™ 2-Pack oraņžs (W)</t>
  </si>
  <si>
    <t>GAN40419413-ZA</t>
  </si>
  <si>
    <t>40419413-ZA</t>
  </si>
  <si>
    <t>GAN40419413-ZI</t>
  </si>
  <si>
    <t>40419413-ZI</t>
  </si>
  <si>
    <t>Reizēm dodoties pārgājienā vai kādā ceļojumā ir noderīgs neliels, drošs trauks kādām uzkodām. Light My Fire piedāvā 2 trauku komplektu, kas izgatavots no videi draudzīga plastikāta. Mazās, ovālās formas 320ml kastītes ir ūdens izturīgas un tajās var uzglabāt visa veida pārtikas produktus. Viegli aiztaisāmas/attaisāmas, aizņems maz vietas Tavā somā. SnapBox Oval™ komplektā ietilpst 2 kastītes, tās izgatavotas no viegli kopjama materiāla, kas nesaglabā ēdiena garšu vai smaržu, nesatur BPA. Traukus iespējams mazgāt trauku mazgājamajā mašīnā un sildīt mikroviļņu krāsnī. Iekrītot ūdenī, trauku komplekts negrimst.</t>
  </si>
  <si>
    <t>Polipropilēns</t>
  </si>
  <si>
    <t>320ml</t>
  </si>
  <si>
    <t>Trauks Light My Fire Snapbox Original™ 2-pack zaļš (W)</t>
  </si>
  <si>
    <t>Trauks Light My Fire Snapbox Original™ 2-pack oranžš (W)</t>
  </si>
  <si>
    <t>40359413-ZA</t>
  </si>
  <si>
    <t>GAN40359413-ZA</t>
  </si>
  <si>
    <t>GAN40359413-OR</t>
  </si>
  <si>
    <t>40359413-OR</t>
  </si>
  <si>
    <t>Reizēm dodoties pārgājienā vai kādā ceļojumā ir noderīgs neliels, drošs trauks kādām uzkodām. Light My Fire piedāvā 2 trauku komplektu SnapBox Original™, kas izgatavots no videi draudzīga plastikāta. Mazās 170ml kastītes ir ūdens izturīgas un tajās var uzglabāt visa veida pārtikas produktus. Viegli aiztaisāmas/attaisāmas, aizņems maz vietas Tavā somā. SnapBox Original™ komplektā ietilpst 2 kastītes, tās izgatavotas no viegli kopjama materiāla, kas nesaglabā ēdiena garšu vai smaržu, nesatur BPA.&lt;/br&gt;Traukus iespējams mazgāt trauku mazgājamajā mašīnā un sildīt mikroviļņu krāsnī. Iekrītot ūdenī, trauku komplekts negrimst.</t>
  </si>
  <si>
    <t>170ml</t>
  </si>
  <si>
    <t>GAN1000-0184</t>
  </si>
  <si>
    <t>1000-0184</t>
  </si>
  <si>
    <t>GAN1000-0185</t>
  </si>
  <si>
    <t>1000-0185</t>
  </si>
  <si>
    <t>Ļoti ērti lietojama un funkcionāla ūdens pudele, kas piemērota gan visdažādākajām brīvdabas aktivitātēm, gan sportam un ikdienai. Pudele ir aprīkota ar AUTOSPOUT™ pogu, kas nodrošina vieglu pudeles snīpja aizvirtņa atdarīšanu tikai ar vienu pieskārienu. Snīpja uzliktnītis pasargā to un neļauj nosmērēties. Krūzes vāciņā ir iestrādāts ventilis, kas aiztaisītu pudeli sargā no dzēriena izlīšanas vai tecēšanas. Šo pudeli iespējams ērti lietot tikai ar vienas rokas palīdzību. Tā nesatur ķimikāliju bisfenolu A (BPA), kā arī vāciņu iespējams mazgāt trauku mazgājamā mašīnā.</t>
  </si>
  <si>
    <t>GAN606508</t>
  </si>
  <si>
    <t>Viegla un ietilpīga tējkanna ar rokturi un vāciņu. Tā izgatavota no rūdīta alumīnija. Tējkannas virsma pārklāta ar anodizētu slāni, kas padara to liesmu un karstuma izturīgu. Tā ir viegli un ērti kopjama.&lt;/br&gt;Nogaršo tasi siltas un gardas tējas, baudot neatkārtojamo dabas burvību.</t>
  </si>
  <si>
    <t>Ēdiena trauks ar vāciņu, kas izgatavots no augstas lokanības silikona. Veidots no pārtikai draudzīga materiāla. Iztur augstas temperatūras un var tikt mazgāts trauku mazgājamajā mašīnā un lietots mikroviļņu krāsnī. &lt;/br&gt;Izmērs: 180x150x30/65mm</t>
  </si>
  <si>
    <t>Trauks Eurotrail Storage Box M zaļš (W)</t>
  </si>
  <si>
    <t>GANETKW5006</t>
  </si>
  <si>
    <t>ETKW5006</t>
  </si>
  <si>
    <t>GAN1000-0349</t>
  </si>
  <si>
    <t>1000-0349</t>
  </si>
  <si>
    <t>Funkcionāla, koša, īpaši bērniem radīta ūdens pudele, kas ir lieliski piemērota ikvienam piedzīvojumam un ikdienai. &lt;/br&gt;Pudeles speciālā AUTOSPOUT™ poga nodrošina vieglu pudeles snīpja aizvirtņa atdarīšanu tikai ar vienu pieskārienu.&lt;/br&gt;Snīpja uzliktnītis pasargā to un neļauj kļūt netīram. Šo pudeli iespējams ērti lietot ar vienu roku. Tai ir ērts rokturis, izklāts ar mīkstu materiālu , kurā ir divas bedrītes, nodrošinot patīkamu un drošu pārnēsāšanu tikai ar divu pirkstu palīdzību, kas ir īpaši noderīgi ceļojot. Pudele nesatur ķimikāliju bisfenolu A (BPA), kurš var izraisīt hormonālos traucējumus. Nav piemērota lietošanai ar gāzētiem vai karstiem dzērieniem.</t>
  </si>
  <si>
    <t>GAN1000-0186</t>
  </si>
  <si>
    <t>1000-0186</t>
  </si>
  <si>
    <t>650ml</t>
  </si>
  <si>
    <t>1500ml</t>
  </si>
  <si>
    <t>GAN1000-0239</t>
  </si>
  <si>
    <t>1000-0239</t>
  </si>
  <si>
    <t>GAN1000-0617</t>
  </si>
  <si>
    <t>1000-0617</t>
  </si>
  <si>
    <t>GAN1000-0238</t>
  </si>
  <si>
    <t>1000-0238</t>
  </si>
  <si>
    <t>GAN1000-0237</t>
  </si>
  <si>
    <t>1000-0237</t>
  </si>
  <si>
    <t>Tritan™ kopoliesteris</t>
  </si>
  <si>
    <t>500ml</t>
  </si>
  <si>
    <t>GAN1000-0081</t>
  </si>
  <si>
    <t>1000-0081</t>
  </si>
  <si>
    <t>GAN1000-0329</t>
  </si>
  <si>
    <t>1000-0329</t>
  </si>
  <si>
    <t>GAN1000-0577</t>
  </si>
  <si>
    <t>1000-0577</t>
  </si>
  <si>
    <t>Lieliskā dizainā veidota, hermētiski noslēgta dubultu sienu nerūsējošā tērauda termokrūze. Vakuuma izolācijas tehnoloģija uztur dzērienu karstu līdz 6 stundām, bet aukstu līdz 12 stundām. Pateicoties patentētajai Snapseal® tehnoloģijai, krūze ir droša pret izlīšanu, turklāt tās tvertne īpaši veidota tā, lai būtu ērti baudīt karstus dzērienus. Cieši noslēgtā klikšķa aizdares sistēma atvieglo dzeršanas procesu. Lai padzertos, aizvērtni jānospiež uz augšu, lai aizdarītu – uz leju. Šo krūzi iespējams ērti lietot, izmantojot tikai vienu roku.</t>
  </si>
  <si>
    <t>Panna Primus Litech (W)</t>
  </si>
  <si>
    <t>GAN737420</t>
  </si>
  <si>
    <t>Ļoti viegla un parocīga panna, kas izgatavota no cieti anodizēta alumīnija ar pilnīgi jaunu keramisko pārklājumu iekšpusē. Tas padara virsmu ārkārtīgi karstumizturīgu un efektīvi novērš ēdiena piedegšanu un pielipšanu pie pannas virsmas. Nolokāmie rokturi pārklāti ar satvērienam komfortablu silikona pārklājumu. Panna lieliski noderēs ikvienā brīvdabas piedzīvojumā.</t>
  </si>
  <si>
    <t>GAN735100</t>
  </si>
  <si>
    <t xml:space="preserve">Ļoti viegls un kompakts katliņš, kas lieliski noderēs ikvienā brīvdabas piedzīvojumā. Katls izgatavots no augstas kvalitātes titāna materiāla, kas ir viegls un izturīgs. Katlā iespējams ērti ievietot 100 gramu gāzes balonu un mazu deglīti.
</t>
  </si>
  <si>
    <t>Komplekts Katls/Panna Primus Litech Trek (W)</t>
  </si>
  <si>
    <t>GAN731722</t>
  </si>
  <si>
    <t>Ļoti viegls un kompakts pannas un katliņa komplekts, kas izgatavots no cieti anodizēta alumīnija ar nelīpošu daudzslāņu virsmu iekšpusē. Komplektam ir saliekami rokturi un katla iekšpusē vieta vienam gāzes balonam (2207). Komplektā praktisks tīklveida maisiņš. BPA brīvs.</t>
  </si>
  <si>
    <t>GAN1000-0289</t>
  </si>
  <si>
    <t>1000-0289</t>
  </si>
  <si>
    <t>GAN1000-0007</t>
  </si>
  <si>
    <t>1000-0007</t>
  </si>
  <si>
    <t>GAN1000-0579</t>
  </si>
  <si>
    <t>1000-0579</t>
  </si>
  <si>
    <t>GAN1000-0355</t>
  </si>
  <si>
    <t>1000-0355</t>
  </si>
  <si>
    <t>Pievilcīgā dizainā veidota nerūsējoša tērauda termokrūze, kas lieliski noderēs ikvienā ikdienas solī vai atpūtā pie dabas.&lt;/br&gt;Īpašā Contigo Autoseal® tehnoloģija garantē 100% drošību pret dzēriena izšļakstīšanos vai izlīšanu, pateicoties blīvējošam mehānismam, kas automātiski bloķē dzēriena padevi starp malkiem: viegli nospiediet pogu, lai padzertos, un atbrīvojiet to, lai noslēgtu dzēriena padevi. West Loop krūzes aprīkotas ar vakuum-izolējošo tehnoloģiju, kas saglabās dzērienu karstu līdz 5h un vairāk un aukstu līdz 12h. Krūzes pārdomātais dizains un vāciņa konstrukcija pieļauj ērtāku un vienkāršāku tās tīrīšanu. Iespējams mazgāt trauku mazgājamajā mašīnā.</t>
  </si>
  <si>
    <t xml:space="preserve"> Nerūsējošais tērauds</t>
  </si>
  <si>
    <t>GAN625004</t>
  </si>
  <si>
    <t>Kompakti savietojama un ērti lietojama saliekamā karote, kas būs uzticams sabiedrotais ikvienā brīvdabas piedzīvojumā - pārgājienos, trekingā, laivu braucienos, kā arī ikdienā - pusdienojot skolā vai darba vietā.</t>
  </si>
  <si>
    <t>GAN607000</t>
  </si>
  <si>
    <t>Ērti, kompakti saliekama un izturīga saliekamā dakša/karote, kas lieliski piemērota gan visdažādākajām brīvdabas aktivitātēm - pārgājieniem, trekingam, laivu braucieniem u.c., kā arī pusdienošanai ikdienā - skolā vai darbā.</t>
  </si>
  <si>
    <t>GAN41444313</t>
  </si>
  <si>
    <t>GAN41449313</t>
  </si>
  <si>
    <t>GAN41444713</t>
  </si>
  <si>
    <t>Šis īpašais ietvars ļauj tev tavas mīļākās karotes/dakšiņas bezrūpīgi un droši paņemt sev līdzi dodoties pārgājienā, uz pludmali, ceļojumā vai ikdienā. Ar ērto un drošo aizdares mehānismu Spork Case pasargā tavu karoti/dakšiņu no netīrumiem gan turpceļā, gan atpakaļceļā. Tajā ietilpst 1 vai 2 Spork Original karotes. Izgatavots no PP plastikas, ietvars ir drošs un izturīgs, cilpiņa ērtai iekarināšanai kaklā vai pie somas. Komplektā divas Spork karotes/dakšiņas.&lt;/br&gt;&lt;/br&gt;Izmērs: 190x45x29mm.&lt;/br&gt;Ar šo komplektu tavas ceļojuma ēdienreizes būs košas un patīkamas.</t>
  </si>
  <si>
    <t>GAN41254413</t>
  </si>
  <si>
    <t>GAN41254513</t>
  </si>
  <si>
    <t>Spork ir oriģināls un universāls galda piederums, kurā apvienoti trīs instrumenti vienā - dakšiņa, karote un nazis. &lt;/br&gt;&lt;/br&gt;Izgatavots Zviedrijā, to speciāli priekš Light My Fire radījis skandināvu dizaineris Joachim Nordwall.&lt;/br&gt;Spork ienes mazliet civilizācijas dabā un mazliet dabas civilizācijā, lai kurp Tu dotos. Tas lieliski piemērots kā ikdienai, tā laivu braucieniem, pārgājieniem un jebkurām citām aktivitātēm.&lt;/br&gt;Tā kā daži pārtikas iepakojumi ir nedaudz par dziļu Spork Original karotei/dakšai, sortiments ir papildināts ar Spork XM. Tai piemīt tās pašas īpašības, kas oriģinālajai karotei/dakšai, tikai tā ir garāka un platāka. Mugursomā, pusdienu kārbiņā un pat rokas somiņā - tā noderēs vienmēr un visur. Tā ir viegla, karstumizturīga, piemērota traukiem ar pretpiedeguma pārklājumu, kā arī to iespējams mazgāt trauku mazgājamajā mašīnā.&lt;/br&gt;Garums: 20 cm.&lt;/br&gt;Komplektā ietilpst divi Spork XM.</t>
  </si>
  <si>
    <t>GAN42380510</t>
  </si>
  <si>
    <t>GAN42382710</t>
  </si>
  <si>
    <t>GAN42383610</t>
  </si>
  <si>
    <t>Pack up Bottle™ ir praktiska, salokāma, šķidrumam paredzēta pudele. Saliekama trīs daļās, izgatavota no neslīdoša materiāla. Standarta izmēra pudeles kakliņš ļauj viegli dzert, kā arī nodrošina savietojamību ar ūdens filtru.&lt;/br&gt;Mīkstais pudeles korpuss ļauj viegli un ērti to transportēt somā vai arī ārpusē pie mugursomas. Šī īpašā pudele ir paredzēta gan nopietnām ekspedīcijām, gan ikdienai pilsētā. Pudeles trīs daļas nodrošina vieglu tīrīšanu un papildināšanu. &lt;/br&gt;&lt;/br&gt;+ Nesatur BPA&lt;/br&gt;+ Pudelē iestrādātas tilpuma atzīmes&lt;/br&gt;+ Izmantojama mikroviļņu krāsnī&lt;/br&gt;+ Droša mazgāšanai trauku mazgājamā mašīnā&lt;/br&gt;+ Pie vāciņa cilpa nešanai</t>
  </si>
  <si>
    <t>Pudele: TPE/Vāciņš: polipropilēns</t>
  </si>
  <si>
    <t>700ml</t>
  </si>
  <si>
    <t>oranža</t>
  </si>
  <si>
    <t>GANWK1400HA</t>
  </si>
  <si>
    <t>WK1400HA</t>
  </si>
  <si>
    <t xml:space="preserve">Parocīga un funkcionāla tējkanna. Tā izgatavota no ļoti viegla un izturīga anodizēta alumīnija. Tējkannai ir nolokāms rokturis.
</t>
  </si>
  <si>
    <t>1400ml</t>
  </si>
  <si>
    <t>Pudele Herbertz Stoffbezug (W)</t>
  </si>
  <si>
    <t>GAN549300</t>
  </si>
  <si>
    <t>HERBERTZ</t>
  </si>
  <si>
    <t>Parocīga un kompakta blašķe, kas atradīs vietu ikvienā ceļojumu somā. Blašķe izgatavota no kvalitatīva nerūsējošā tērauda, kas papildināts ar rūtaina tekstilmateriāla un brūnas ādas kombināciju. Blašķes vāciņš izmantojams kā dzeramā glāzīte.</t>
  </si>
  <si>
    <t>140ml</t>
  </si>
  <si>
    <t>GAN41360510</t>
  </si>
  <si>
    <t>GAN41362710</t>
  </si>
  <si>
    <t>GAN41362010</t>
  </si>
  <si>
    <t>GAN41363610</t>
  </si>
  <si>
    <t>GAN41360710</t>
  </si>
  <si>
    <t>GAN41363310</t>
  </si>
  <si>
    <t>Viss, kas Tev nepieciešams, lai baudītu neatkārtojamu maltīti brīvā dabā - kompakts un parocīgs trauku komplekts MealKit 2.0™, kas ideāli piemērots pārgājieniem, laivu braucieniem, velobraucieniem vai piknikam. &lt;/br&gt;&lt;/br&gt;Trauku komplektā iekļauts: &lt;/br&gt;1. Vāks/šķīvis ar noapaļotiem stūriem (500 ml)&lt;/br&gt;2. Bļoda/šķīvis ar Spork™ turētāju (900 ml)&lt;/br&gt;3. Karote/dakša Spork Original™ &lt;/br&gt;4. Saliekamā krūze ar vāciņu Pack-up-Cup™ (260 ml) &lt;/br&gt;5. Kombinēts sietiņš un virtuves dēlītis&lt;/br&gt;6. Ūdensdrošs trauciņš SnapBox Original™ (170 ml)&lt;/br&gt;7. Ūdensdrošs trauciņš SnapBox Oval™ (320 ml)&lt;/br&gt;8. Īpašs stiprinājums&lt;/br&gt;&lt;/br&gt;Meal Kit 2.0™ trauki izgatavoti no viegli kopjama materiāla, kas nesaglabā ēdiena smaržu vai garšu, nesatur BPA. Traukus iespējams mazgāt trauku mazgājamajā mašīnā un sildīt mikroviļņu krāsnī. Iekrītot ūdenī, trauku komplekts peld pa ūdens virsmu.</t>
  </si>
  <si>
    <t>Trauki - Polipropilēns/Karote/dakša Spork - Tritan/Stiprinājums - TPE</t>
  </si>
  <si>
    <t>GAN41376510</t>
  </si>
  <si>
    <t>GAN41375610</t>
  </si>
  <si>
    <t>GAN41375410</t>
  </si>
  <si>
    <t>GAN41375310</t>
  </si>
  <si>
    <t>LunchKit™ ir kompakts un ļoti funkcionāls trauku komplekts, kas ideāli piemērots pusdienu baudīšanai darbā, skolā, piknikā vai kādā no brīvdabas piedzīvojumiem. &lt;/br&gt;&lt;/br&gt;Komplektā iekļauts: &lt;/br&gt;1. Vāciņš/šķīvis (500 ml), veidots ar noapaļotiem stūriem&lt;/br&gt;2. Bļoda/šķīvis (900 ml) ar Spork turētāju&lt;/br&gt;3. Karote/dakša Spork Original™&lt;/br&gt;4. Ūdensdrošs trauciņš ar mērlīnijām Snap Box Original™ (170 ml)&lt;/br&gt;5. Ūdensdrošs trauciņš ar mērlīnijām SnapBox Oval™ (320 ml)&lt;/br&gt;6. Īpašs stiprinājums, kas satur visu cieši kopā&lt;/br&gt;&lt;/br&gt;Trauku komplekts LunchKit™ izgatavots no viegli kopjamiem materiāliem, kas nesaglabā ēdiena garšu vai smaržu, BPA brīvs. Traukus iespējams mazgāt trauku mazgājamajā mašīnā un sildīt mikroviļņu krāsnī. Iekrītot ūdenī, trauku komplekts negrimst.</t>
  </si>
  <si>
    <t>Trauki - Polipropilēns/Karote/dakša Spork - Tritan™/Stiprinājums - TPE</t>
  </si>
  <si>
    <t>GAN41294114</t>
  </si>
  <si>
    <t>GAN41293914</t>
  </si>
  <si>
    <t>Parocīga un ļoti funkcionāla karote/dakša mazajiem brīvdabas piedzīvojumu baudītājiem - tā lieliski piemērota gan maltītēm brīvā dabā, gan mājās. Tā ir ne vien izmērā mazāka, bet arī biezāka un noapaļotāka, vieglākai lietošanai un drošībai. Lai pasargātu mazo ēdāju mutes, šīm karotēm nav robotā maliņa. Karote/dakša ir viegla un izturīga, tā ir ērti kopjama - iespējams mazgāt arī trauku mazgājamajā mašīnā. Komplektā trīs košas karotītes.</t>
  </si>
  <si>
    <t>GAN42390510</t>
  </si>
  <si>
    <t>GAN42393610</t>
  </si>
  <si>
    <t>GAN42393310</t>
  </si>
  <si>
    <t>GAN42392710</t>
  </si>
  <si>
    <t>Pack Up Cup™ ir funkcionāla un kompakta savietojamā krūze, kas ideāli piemērota gan visdažādākajām brīvdabas aktivitātēm, gan ikdienai. &lt;/br&gt;Lai baudītu gardu dzērienu, atliek vien krūzes augšdaļai piestiprināt apakšdaļu - un tā ir gatava lietošanai. Krūzes drošais un stingrais vāciņš saglabās dzērienu siltu, kā arī pasargās to no netīrumiem un ziņkārīgiem kukaiņiem. Tā ir pavisam ērti kopjama, to iespējams mazgāt trauku mazgājamajā mašīnā un ievietot mikroviļņu krāsnī. &lt;/br&gt;ā izgatavota no BPA brīva materiāla. &lt;/br&gt;Krūzei ir iestrādātas mērlīnijas. &lt;/br&gt;To iespējams ievietot MealKit™ un LunchKit™ trauku komplektos.</t>
  </si>
  <si>
    <t>Polipropilēns/Apakšdaļa no neslīdoša TPE</t>
  </si>
  <si>
    <t>260ml</t>
  </si>
  <si>
    <t>GAN41240500</t>
  </si>
  <si>
    <t>GAN41242000</t>
  </si>
  <si>
    <t>GAN41243600</t>
  </si>
  <si>
    <t>GAN41240700</t>
  </si>
  <si>
    <t>GAN41243300</t>
  </si>
  <si>
    <t>GAN41245600</t>
  </si>
  <si>
    <t>GAN41242700</t>
  </si>
  <si>
    <t>Spork Original ir oriģināls un universāls galda piederums, kurā apvienoti trīs instrumenti vienā - dakšiņa, karote un nazis. Izgatavots Zviedrijā, to speciāli priekš Light My Fire radījis skandināvu dizaineris Joachim Nordwall.&lt;/br&gt;Spork ienes mazliet civilizācijas dabā un mazliet dabas civilizācijā, lai kur Tu dotos. Tas lieliski piemērots kā ikdienai, tā laivu braucieniem, pārgājieniem un jebkurām citām aktivitātēm.&lt;/br&gt;Mugursomā, pusdienu kārbiņā un pat rokas somiņā - tas noderēs vienmēr un visur. Spork ir izturīgs, viegls un to iespējams mazgāt trauku mazgājamajā mašīnā.</t>
  </si>
  <si>
    <t>Termokrūze Pinguin Steel (W)</t>
  </si>
  <si>
    <t>GAN631005</t>
  </si>
  <si>
    <t>Parocīga un ērti lietojama nerūsējoša tērauda termokrūze ar savietojamu rokturi un plastmasas vāciņu.</t>
  </si>
  <si>
    <t>Nerūsējošais tērauds + plastmasa</t>
  </si>
  <si>
    <t>GANDB800ML-S</t>
  </si>
  <si>
    <t>DB800ML-S</t>
  </si>
  <si>
    <t>Eleganta dizaina dzeršanas pudele, kas izgatavota no augstākās kvalitātes nerūsējošā tērauda. Pudele aprīkota ar ērti lietojamu pogu vieglai un ātrai pudeles atvēršanai. Šī pudele ļaus Tev nobaudīt Tavu iemīļoto dzērienu visur, kur dodies.</t>
  </si>
  <si>
    <t>800ml</t>
  </si>
  <si>
    <t>GAN606003</t>
  </si>
  <si>
    <t>Viegla un ietilpīga tējkanna ar rokturi un vāciņu. Tā izgatavota no rūdīta alumīnija. Tējkannas ārējā un iekšējā virsma apstrādāta ar uzlabotu cietā alumīnija oksidēšanās apstrādi, kas nodrošina tējkannai abrazīvu izturību, padara to ugunsdrošu, kā arī viegli kopjamu. Nogaršo tasi siltas un gardas tējas, baudot neatkārtojamo dabas burvību.</t>
  </si>
  <si>
    <t>GAN604009</t>
  </si>
  <si>
    <t>Trauku komplekts Quadri gatavots no anodizēta alumīnija, kas padara tajā iekļautos traukus karstuma un berzes (nodiluma) izturīgus. Šajā komplektā iekļauti 2 katli, 2 cepamās pannas, 2 plastmasas (PP) karotes un 4 plastmasas (PP) bļodas un viens sūklis.&lt;/br&gt;Komplekts piemērots 3-5 personām. Cepamās pannas pilnvērtīgi funkcionē arī kā katla vāki.</t>
  </si>
  <si>
    <t>Ciets anodizēts alumīnijs, plastmasa (PP)</t>
  </si>
  <si>
    <t>GAN603002</t>
  </si>
  <si>
    <t>Trauku komplekts Double ietver 2 katlus, 2 katla vākus (pannas, kuras iespējams izmantot arī gatavošanai un cepšanai) un vienu sūkli. Trauku komplekts veidots no cieta, anodizēta alumīnija, kas ir ugunsdrošs un nodilumizturīgs, kā arī viegli kopjams. Mazāko katlu iespējams ievietot lielākajā, mazākā katla iekšpusē iespējams ievietot gāzes degli un balonu (piederumi nav iekļauti komplektā).</t>
  </si>
  <si>
    <t>GAN602005</t>
  </si>
  <si>
    <t>Trauku komplekts Solo ietver 1 katlu, 1 katla vāku (kuru arī iespējams izmantot ēdiena pagatavošanai un cepšanai) un vienu sūkli. Trauku komplekts izgatavots no cieta, anodizēta alumīnija, kas ir ugunsdrošs un nodilumizturīgs. Katlā iespējams ievietot gāzes degli un balonu (piederumi nav iekļauti komplektā).</t>
  </si>
  <si>
    <t>GANMG375S</t>
  </si>
  <si>
    <t>MG375S</t>
  </si>
  <si>
    <t>No augstas kvalitātes nerūsējošā tērauda izgatavota dubultsienu termokrūze. To ir ērti atvērt un aizvērt, nospiežot augšpusē esošo pogu. Krūzei ir pretslīdes pamatne, pulverveida ārējais pārklājums un ergonomisks iemutis, kas noderēs ērtākai un drošākai lietošanai. Ar šo krūzi Tev būs iespēja nobaudīt siltu un gardu dzērienu visur un vienmēr, kur dodies.</t>
  </si>
  <si>
    <t>375ml</t>
  </si>
  <si>
    <t>GAN8019746</t>
  </si>
  <si>
    <t>Ļoti daudzfunkcionāls un efektīvs divdaļīgs trauku komplekts, kas izgatavots no ļoti viegla un izturīga anodizēta alumīnija materiāla. Tas lieliski piemērots ēdienu pagatavošanai kempingos, pārgājienos, kā arī citās brīvdabas aktivitātēs. Komplektā ietilpst katliņš ar karstuma izkliedētāju un mēriedaļām, panna cepšanai, ko iespējams izmantot arī kā vāku, un tīklveida maisiņš. Īpašais karstuma izkliedētājs katla apakšā samazina vārīšanās laiku par 20%, tādējādi padarot to energoefektīvāku un samazinot degvielas patēriņu, gatavošanas laikā.</t>
  </si>
  <si>
    <t>950ml</t>
  </si>
  <si>
    <t>Komplekts Esbit Cutlery Set 3 (W)</t>
  </si>
  <si>
    <t>GANTC3TI</t>
  </si>
  <si>
    <t>TC3TI</t>
  </si>
  <si>
    <t>No ļoti viegla titāna izgatavots kompakts galda piederumu komplekts, kurā ietilpst dakša, karote un nazītis. Komlektam ir kvalitatīvs neilona maciņš, kuru ērti pielikt pie jostas.</t>
  </si>
  <si>
    <t>GAN40241110</t>
  </si>
  <si>
    <t>Spork Titanium ir izturīga, viegla, ilgmūžīga un ļoti funkcionāla karote/dakša, kas noder gan visdažādākajos brīvdabas piedzīvojumos, dodoties pastaigā vai kāpjot Everestā, gan ikdienā, baudot maltīti skolā vai darbā.&lt;/br&gt;Tā izgatavota no ļoti viegla un izturīga titāna materiāla, kas ir plaši izmantots gan aviācijā, gan ķirurģijā un zobārstniecībā. Pateicoties materiāla augstajai bioloģiskajai saderībai, tas ir netoksisks un ķermenis to neatgrūž.&lt;/br&gt;Spork Titanium iespējams mazgāt trauku mazgājamajā mašīnā, tā nerusē, nav magnētiska, neizraisa alerģijas un ir karstumizturīga (kušanas temperatūra: 1300 °C). Pateicoties tās pulētajai virsmai, Spork Titanium karotei/dakšiņai nav metāliskas garšas.</t>
  </si>
  <si>
    <t>GAN40265270</t>
  </si>
  <si>
    <t>Lielākā karote/dakša Large Happy ir paredzēta ēdienu gatavošanai un servēšanai. Tās unikālā forma un izmērs vienlīdz labi noderēs gan nometnē, gan labi aprīkotā virtuvē. Ideāla salātu pasniegšanai.</t>
  </si>
  <si>
    <t>Rokturis Esbit Gripper melns (W)</t>
  </si>
  <si>
    <t>GANG130HA</t>
  </si>
  <si>
    <t>G130HA</t>
  </si>
  <si>
    <t>Rokturis pannām un katliem. Izgatavots no ļoti viegla, izturīga anodizētā alumīnija ar silikona aizsargkārtu.</t>
  </si>
  <si>
    <t>Komplekts Optimus Titanium 3-piece pelēks (W)</t>
  </si>
  <si>
    <t>GAN8016286</t>
  </si>
  <si>
    <t>Galda piederumu komplekts, kas ir ļoti izturīgs, universāls un arī stilīgs. Komplektā iekļauti: titāna dakša, karote un nazis. Ēdamrīkiem ir matēts kāts, gluda un pulēta ēšanas virsma. &lt;/br&gt;&lt;/br&gt;Svars: 52 g. &lt;/br&gt;Izmēri: 165mm/ 165mm/ 180mm.</t>
  </si>
  <si>
    <t>GANWK600HA</t>
  </si>
  <si>
    <t>WK600HA</t>
  </si>
  <si>
    <t>Ērta, kompakta tējkanna ar saliekamu rokturi. Ideāla tūrisma braucieniem vai kempingiem. Izgatavota no anodizēta alumīnija; viegla un izturīga.</t>
  </si>
  <si>
    <t>GANCW2500HA</t>
  </si>
  <si>
    <t>CW2500HA</t>
  </si>
  <si>
    <t>Esbit ražojuma trauku komplekts, kas izgatavots no ļoti viegla, izturīga anodizētā alumīnija. Komplektā 2l katls, 2.5l katls, katlu paliktņi, 2 griežamie dēlīši, katla vāks, panna ar rokturi un daudzslāņu nepiedegošu virsmu, praktisks tīkliņš.</t>
  </si>
  <si>
    <t>GAN1000-0346</t>
  </si>
  <si>
    <t>1000-0346</t>
  </si>
  <si>
    <t>Unikāla, inovatīva un funkcionāla krūka, kas aprīkota ar Autoseal® vāciņu. Tā ideāli iederēsies ikvienā dārza ballītē, brīvdabas piknikā vai ikdienā. Vāciņā iestrādā Autoseal® tehnoloģija, kas starp ieliešanas reizēm automātiski noslēdzas, neļaus dzērienam izšļakstīties vai izlīt, kā arī saglabās dzērienu svaigu. Vāciņu iespējams pavisam ērti noņemt. Krūze aprīkota ar diviem papildus piederumiem - īpašu ieliktni, kurā iespējams savietot iemīļotos dzēriena garšas papildinātājus (citronus, laimu, piparmētras u.c.), un ledus 'stienīti' sasaldēšanai, novēršot nepieciešamību pēc ledus gabaliņiem, vienlaicīgi saglabājot dzēriena garšu. Krūze pavisam viegli lietojama - nospiediet pogu, lai atvērtu, un atbrīvojiet, lai automātiski noslēgtu. BPA brīva uzbūve.</t>
  </si>
  <si>
    <t>2000ml</t>
  </si>
  <si>
    <t>Trauks Kuplika 44 (W)</t>
  </si>
  <si>
    <t>GAN17</t>
  </si>
  <si>
    <t>KUPLIKA</t>
  </si>
  <si>
    <t>Kupilka trauki atpūtai dabā, izgatavoti no apkārtējai videi draudzīga dabisko šķiedru materiāla( 50% koks; 50% polipropilēns)Trauki ir viegli un izturīgi, kā arī ērti kopjami. Kad traukus vairs nevar izmantot, tos var uzmanīgi sadedzināt vai arī izmantot otrreizējai pārstrādei. Ērtas formas šķīvis ar diviem rokturiem sānos.&lt;/br&gt;&lt;/br&gt;Tilpums: 440 ml&lt;/br&gt;Svars: 280 gr</t>
  </si>
  <si>
    <t>GANPHE2350NS</t>
  </si>
  <si>
    <t>PHE2350NS</t>
  </si>
  <si>
    <t>Ļoti viegls, izturīga anodizēta alumīnija katls ar karstuma izkliedētāju (nodrošina lielāku efektivitāti, kā arī samazina enerģijas patēriņu), rokturi un vāku ar plastmasas rokturi.&lt;/br&gt;Katla tilpums: 2.35 L.&lt;/br&gt;Katls izgatavots ar daudzslāņainu pretpielipšanas pārklājumu. Komplektā virtuves cimds un tīklveida maisiņš.</t>
  </si>
  <si>
    <t>GANFF14-TI</t>
  </si>
  <si>
    <t>FF14-TI</t>
  </si>
  <si>
    <t>Kompakti savietojama dakša. Tā piemērota dažādām brīvdabas aktivitātēm - pārgājieniem, trekingam, kā arī piknikiem vai ikdienai, pusdienojot darba vietā vai skolā. Izgatavota no viegla un ļoti izturīga titāna.</t>
  </si>
  <si>
    <t>balta</t>
  </si>
  <si>
    <t>Trauku komplekts Optimus Terra HE NON Stick (W)</t>
  </si>
  <si>
    <t>Trauku komplekts gatavošanai Esbit (W)</t>
  </si>
  <si>
    <t>Trauki Gatavošanai Optimus Terra Weekend He pelēki (W)</t>
  </si>
  <si>
    <t>Trauki Gatavošanai Pinguin Solo Alu melni (W)</t>
  </si>
  <si>
    <t>Trauki Gatavošanai Pinguin Double Alu melni (W)</t>
  </si>
  <si>
    <t>Trauki Gatavošanai Pinguin Quadri Alu melni (W)</t>
  </si>
  <si>
    <t>Trauki Ēšanai Light My Fire Lunch Kit™ Pin-Pack pelēki/zili (W)</t>
  </si>
  <si>
    <t>Trauki Ēšanai Light My Fire Lunch Kit™ Pin-Pack pelēki/rozi (W)</t>
  </si>
  <si>
    <t>Trauki Ēšanai Light My Fire Lunch Kit™ Pin-Pack pelēki/dzelteni (W)</t>
  </si>
  <si>
    <t>Trauki Ēšanai Light My Fire Lunch Kit™ Pin-Pack melni (W)</t>
  </si>
  <si>
    <t>Trauki Ēšanai Light My Fire 2.0™ Pin Pack zaļi (W)</t>
  </si>
  <si>
    <t>Trauki Ēšanai Light My Fire 2.0™ Pin Pack rozi (W)</t>
  </si>
  <si>
    <t>Trauki Ēšanai Light My Fire 2.0™ Pin Pack oranži (W)</t>
  </si>
  <si>
    <t>Trauki Ēšanai Light My Fire 2.0™ Pin Pack melni (W)</t>
  </si>
  <si>
    <t>Trauki Ēšanai Light My Fire 2.0™ Pin Pack gaiši zili (W)</t>
  </si>
  <si>
    <t>Trauki Ēšanai Light My Fire 2.0™ Pin Pack dzelteni (W)</t>
  </si>
  <si>
    <t>Trauki Ēšanai Primus Meal Set melni (W)</t>
  </si>
  <si>
    <t>Tējkanna Esbit Water Kettle pelēka (W)</t>
  </si>
  <si>
    <t>Bļoda Eurotrail S Eco zila (W)</t>
  </si>
  <si>
    <t>Pudele Light My Fire Pack Up Bottle™ oranža (W)</t>
  </si>
  <si>
    <t>Pudele Light My Fire Pack Up Bottle™ gaiši zila (W)</t>
  </si>
  <si>
    <t>Pudele Light My Fire Pack Up Bottle™ dzeltena (W)</t>
  </si>
  <si>
    <t>Krūze Light My Fire Pack Up Cup™ zila (W)</t>
  </si>
  <si>
    <t>Krūze Light My Fire Pack Up Cup™ zaļa (W)</t>
  </si>
  <si>
    <t>Krūze Light My Fire Pack Up Cup™ oranža (W)</t>
  </si>
  <si>
    <t>Krūze Light My Fire Pack Up Cup™ dzeltena (W)</t>
  </si>
  <si>
    <t>Dakša Esbit Titatiun Cutlery pelēka (W)</t>
  </si>
  <si>
    <t>Karote Pinguin Steel pelēka (W)</t>
  </si>
  <si>
    <t>Karote Optimus Folding Ti Long Spoon pelēka (W)</t>
  </si>
  <si>
    <t>Katlu komplekts Primus Primetech Pot Set 1.3 l (W)</t>
  </si>
  <si>
    <t>Katls Esbit Pot With Heat exchanger 2.35 l (W)</t>
  </si>
  <si>
    <t>Katlu komplekts Esbit Stainless Steel 1000 ml/ 475 ml (W)</t>
  </si>
  <si>
    <t>Katls Esbit Stainless Steel 625 ml (W)</t>
  </si>
  <si>
    <t>Katls 18 l (W)</t>
  </si>
  <si>
    <t>Katls Esbit Titanium 750 ml 110x99 mm pelēks (W)</t>
  </si>
  <si>
    <t>Katls Primus Titech 0.6 l pelēks (W)</t>
  </si>
  <si>
    <t>Krūze Primus 4 Season 0.3 l (W)</t>
  </si>
  <si>
    <t>Krūze Contigo Lakeview 2000 ml balta/zaļa (W)</t>
  </si>
  <si>
    <t>Pudele Esbit Majoris Stainless Steel 1380 ml melna (W)</t>
  </si>
  <si>
    <t>Pudele Esbit Majoris Stainless Steel 1380 ml sudraba (W)</t>
  </si>
  <si>
    <t>Pudele Contigo Chug Autospout® 720 ml tirkīza (W)</t>
  </si>
  <si>
    <t>Pudele Contigo Chug Autospout® 720 ml zila (W)</t>
  </si>
  <si>
    <t>Pudele Contigo Chug Autospout® 1200 ml zila (W)</t>
  </si>
  <si>
    <t>Pudele Esbit Majoris Stainless Steel 1000 ml pelēka (W)</t>
  </si>
  <si>
    <t>Pudele Esbit Majoris Stainless Steel 1000 ml melna (W)</t>
  </si>
  <si>
    <t>Pudele Esbit Majoris Stainless Steel 680 ml dzeltena (W)</t>
  </si>
  <si>
    <t>Pudele Esbit Majoris Stainless Steel 680 ml pelēka (W)</t>
  </si>
  <si>
    <t>Pudele Esbit Majoris Stainless Steel 680 ml melna (W)</t>
  </si>
  <si>
    <t>Pudele Esbit Majoris Stainless Steel 680 ml sarkana (W)</t>
  </si>
  <si>
    <t>Pudele Esbit Majoris Stainless Steel 680 ml zila (W)</t>
  </si>
  <si>
    <t>Pudele Contigo Cortland Infuser 770 ml dzeltena (W)</t>
  </si>
  <si>
    <t>Pudele Contigo Cortland Infuser 770 ml sarkana (W)</t>
  </si>
  <si>
    <t>Pudele Contigo Courtney 590 ml rozā (W)</t>
  </si>
  <si>
    <t>Pudele Contigo Gizmo Sip 420 ml zaļa (W)</t>
  </si>
  <si>
    <t>Pudele Contigo Gizmo Sip 420 ml rozā (W)</t>
  </si>
  <si>
    <t>Pudele Contigo Gizmo Flip 420 ml gaiši violeta (W)</t>
  </si>
  <si>
    <t>Pudele Contigo Gizmo Flip 420 ml rozā/zila (W)</t>
  </si>
  <si>
    <t>Pudele Contigo Gizmo Flip 420 ml zila/dzeltena (W)</t>
  </si>
  <si>
    <t>Pudele Pinguin Tritan Fat Bottle 1.0 l pelēka (W)</t>
  </si>
  <si>
    <t>Pudele Pinguin Tritan Slim Bottle 1.0 l pelēka (W)</t>
  </si>
  <si>
    <t>Pudele Contigo Cortland 720 ml zaļa (W)</t>
  </si>
  <si>
    <t>Pudele Contigo Cortland 720 ml zila (W)</t>
  </si>
  <si>
    <t>Pudele Contigo Ashland 720 ml pelēka (W)</t>
  </si>
  <si>
    <t>Pudele Contigo Ashland 720 ml rozā (W)</t>
  </si>
  <si>
    <t>Pudele Contigo Ashland 720 ml zaļa (W)</t>
  </si>
  <si>
    <t>Pudele Contigo Ashland 720 ml zils (W)</t>
  </si>
  <si>
    <t>Pudele Contigo Ashland 1200 ml zila (W)</t>
  </si>
  <si>
    <t>Pudele Contigo DEVON 750 ml zaļa (W)</t>
  </si>
  <si>
    <t>Pudele Contigo DEVON 750 ml zila (W)</t>
  </si>
  <si>
    <t>Pudele Contigo Striker 420 ml rozā (W)</t>
  </si>
  <si>
    <t>Pudele Contigo Devon Insulated 650 ml zila (W)</t>
  </si>
  <si>
    <t>Pudele Contigo Swish 500 ml rozā/zila (W)</t>
  </si>
  <si>
    <t>Pudele Contigo Swish 500 ml sarkana/zaļa (W)</t>
  </si>
  <si>
    <t>Pudele Contigo Swish 500 ml zila/rozā (W)</t>
  </si>
  <si>
    <t>Pudele Contigo Swish 500 ml zila/zaļa (W)</t>
  </si>
  <si>
    <t>Pudele Contigo Addison 720 ml pelēka/zila (W)</t>
  </si>
  <si>
    <t>Pudele Esbit Stainless Steel 0.8 l pelēka (W)</t>
  </si>
  <si>
    <t>Tējkanna Pinguin Kettle 1.5 l (W)</t>
  </si>
  <si>
    <t>Tējkanna Esbit 1.4 l pelēka (W)</t>
  </si>
  <si>
    <t>Tējkanna Pinguin Kettle 0.7 l (W)</t>
  </si>
  <si>
    <t>Termokrūze Contigo Byron 720 ml melna/pelēka (W)</t>
  </si>
  <si>
    <t>Termokrūze Contigo Glaze 470 ml melna (W)</t>
  </si>
  <si>
    <t>Termokrūze Esbit Majoris 280 ml pelēka (W)</t>
  </si>
  <si>
    <t>Termokrūze Esbit Majoris 450 ml melna (W)</t>
  </si>
  <si>
    <t>Termokrūze Esbit Majoris 450 ml pelēka (W)</t>
  </si>
  <si>
    <t>Termokrūze Contigo Metra Transit 470 ml melna (W)</t>
  </si>
  <si>
    <t>Termokrūze Contigo Metra Transit 470 ml melna/pelēka (W)</t>
  </si>
  <si>
    <t>Termokrūze Contigo Pinnacle 300 ml brūna (W)</t>
  </si>
  <si>
    <t>Termokrūze Contigo Pinnacle 300 ml melna (W)</t>
  </si>
  <si>
    <t>Termokrūze Contigo Pinnacle 300 ml sarkana (W)</t>
  </si>
  <si>
    <t>Termokrūze Contigo Pinnacle 300 ml zila (W)</t>
  </si>
  <si>
    <t>Termokrūze Contigo Byron 590 ml melna (W)</t>
  </si>
  <si>
    <t>Termokrūze Contigo Byron 470 ml pelēka (W)</t>
  </si>
  <si>
    <t>Termokrūze Contigo Byron 470 ml sarkana (W)</t>
  </si>
  <si>
    <t>Termokrūze Contigo West Loop 470 ml melna (W)</t>
  </si>
  <si>
    <t>Termokrūze Contigo West Loop 470 ml sudraba (W)</t>
  </si>
  <si>
    <t>Termokrūze Contigo West Loop 470 ml pelēka (W)</t>
  </si>
  <si>
    <t>Termokrūze Contigo West Loop 470 ml tumši zila (W)</t>
  </si>
  <si>
    <t>Termokrūze Esbit Mug 375 ml melna (W)</t>
  </si>
  <si>
    <t>Termokrūze Esbit Majoris 450 ml sudraba (W)</t>
  </si>
  <si>
    <t>Termokrūze Esbit Majoris 450 ml tirkīza (W)</t>
  </si>
  <si>
    <t>Termokrūze Esbit Majoris 450 ml zila (W)</t>
  </si>
  <si>
    <t>zelta</t>
  </si>
  <si>
    <t>brūna</t>
  </si>
  <si>
    <t>Cieti anodizēts alumīnijs</t>
  </si>
  <si>
    <t>Bambuss</t>
  </si>
  <si>
    <t>Praktiska un ietilpīga 1380 ml dzeramā ūdens pudele, kas piemērota ikdienas lietošanai brīvā dabā un pilsētvidē. Izgatavota no izturīga augstākās kvalitātes 18/8 nerūsējošā tērauda. Korķī iestrādāta parocīga cilpa ērtai pudeles nešanai, atvēršanai un aizvēršanai.Tai ir 32 mm plata atvere, kas ļauj to viegli tīrīt.&lt;/br&gt;Pudele ir saderīga ar visiem standarta dzērienu turētājiem.&lt;/br&gt;Izmantotie materiāli ir piemēroti pārtikai, tie nesatur bisfenolu A (BPA brīvs) un ftalātus.</t>
  </si>
  <si>
    <t>Praktiska un ietilpīga 1000 ml dzeramā ūdens pudele, kas piemērota ikdienas lietošanai brīvā dabā un pilsētvidē. Izgatavota no izturīga augstākās kvalitātes 18/8 nerūsējošā tērauda. &lt;/br&gt;Korķī iestrādāta parocīga cilpa ērtai pudeles nešanai, atvēršanai un aizvēršanai.Tai ir 32 mm plata atvere, kas ļauj to viegli tīrīt.&lt;&lt;/br&gt;Pudele ir saderīga ar visiem standarta dzērienu turētājiem.&lt;/br&gt;Izmantotie materiāli ir piemēroti pārtikai, tie nesatur bisfenolu A (BPA brīvs) un ftalātus.</t>
  </si>
  <si>
    <t>Eleganta 680 ml tilpuma dzeramā ūdens pudele, kas piemērota ikdienas lietošanai brīvā dabā un pilsētvidē. Izgatavota no izturīga augstākās kvalitātes 18/8 nerūsējošā tērauda. &lt;/br&gt;Korķī iestrādāta praktiska cilpa ērtai pudeles nešanai, atvēršanai un aizvēršanai.Tai ir 32 mm plata atvere, kas ļauj to viegli tīrīt.Pudele ir saderīga ar visiem standarta dzērienu turētājiem.&lt;/br&gt;Izmantotie materiāli ir piemēroti pārtikai, tie nesatur bisfenolu A (BPA brīvs) un ftalātus.</t>
  </si>
  <si>
    <t>Cortland Infuser ir pārdomāta un ērta ūdens pudele, kas lieliski piemērota gan ikdienai, gan visdažādākajām brīvdabas nodarbēm vai sportiskām aktivitātēm. Tā aprīkota ar inovatīvo Autoseal® tehnoloģiju, kas ir 100% izturīga pret tecēšanu un izlīšanu, kā arī īpašu nodalījumu apakšā, kurā iespējams ievietot ūdens garšas papildinātājus (citronu, laimu, piparmētru u.c.).&lt;/br&gt;Salieciet augļus nodalījumā, savienojiet ar pudeli un uzpildiet ar ūdeni. No pudeles var ērti padzerties tikai ar vienas rokas palīdzību - nospiediet pogu, lai atvērtu, atlaidiet to, lai atkal noslēgtu. Pudelei ir ērts klipsis transportēšanai, tās vāciņš ir vienkārši tīrāms.&lt;/br&gt;Izgatavota no caurspīdīga Tritan™ kopoliestera materiāla, kas ir izturīgs, piemērots mazgāšanai trauku mazgājamā mašīnā, kā arī nesatur bisfenolu A (BPA).</t>
  </si>
  <si>
    <t>Courtney ir ūdens pudele, kas lieliski piemērota gan ikdienai, gan visdažādākajām brīvdabas nodarbēm vai sportiskām aktivitātēm. Tā aprīkota ar inovatīvo Autoseal® tehnoloģiju, kas ir 100% izturīga pret tecēšanu un izlīšanu. Pudeli iespējams ērti lietot tikai ar vienas rokas palīdzību - nospied pogu, lai atvērtu, atlaid to, lai atkal noslēgtu. &lt;/br&gt;Izgatavota no caurspīdīga Tritan™ kopoliestera materiāla, kas nesatur bisfenolu A (BPA). &lt;/br&gt;Courtney aprīkota arī ar klipsi ērtai transportēšanai. Vāciņš ir viegli tīrāms, pudeli var mazgāt trauku mazgājamā mašīnā.</t>
  </si>
  <si>
    <t>Funkcionāla un ērti lietojama ūdens pudele, kas lieliski piemērota visdažādākajām brīvdabas aktivitātēm, sportam, kā arī ikdienai. &lt;/br&gt;Pudele ir aprīkota ar AUTOSPOUT™ pogu, kas nodrošina vieglu pudeles snīpja aizvirtņa atdarīšanu tikai ar vienu pieskārienu. Snīpja uzliktnītis pasargā to un neļauj nosmērēties. Ērti un droši lietojama - saspied pudeli, lai padzertos, atbrīvo, lai atkal noslēgtu. Īpašā dubulto sieniņu konstrukcija uztur ūdeni ilgāk aukstu, nekā to dara parastās sporta pudeles. Krūzes vāciņā ir iestrādāts ventilis, kas aiztaisītu pudeli sargā no dzēriena izlīšanas vai tecēšanas.&lt;/br&gt;Tā nesatur ķimikāliju bisfenolu A (BPA).&lt;/br&gt;Vāciņu iespējams mazgāt trauku mazgājamā mašīnā.</t>
  </si>
  <si>
    <t>Funkcionāla, parocīga un glītā dizainā veidota ūdens pudele, kas lieliski piemērota gan ikdienai, gan visdažādākajām brīvdabas nodarbēm vai sportiskām aktivitātēm. Tā aprīkota ar inovatīvo Autoseal® tehnoloģiju, kas ir 100% izturīga pret tecēšanu un izlīšanu. Lai nodrošinātu neizlīšanu, pudeles AUTOSEAL® poga automātiski noslēdz to starp malkiem. &lt;/br&gt;Šo pudeli iespējams ērti lietot tikai ar vienas rokas palīdzību - nospied pogu, lai atvērtu, atlaid to, lai atkal noslēgtu. Tā ir izgatavota no caurspīdīga Tritan™ kopoliestera materiāla, kas nesatur bisfenolu A (BPA). &lt;/br&gt;Pēc izmantošanas uz pudeles nepaliks traipi un tā nesaglabās nekādu dzēriena aromātu. Tā ir arī ļoti izturīga pret jebkādiem triecieniem.</t>
  </si>
  <si>
    <t>Funkcionāla, ērti lietojama un lieliskā dizainā veidota ūdens pudele, kas piemērota gan dažādām sportiskām aktivitātēm, gan brīvdabas piedzīvojumiem, kā arī ikdienai. Šī pudele ir aprīkota ar AUTOSPOUT™ pogu, kas ļauj ar vienu piespiešanas reizi atdarīt pudeles snīpi. Snīpja uzliktnītis pasargā to un neļauj kļūt netīram.&lt;/br&gt;Šo pudeli iespējams ērti lietot tikai ar vienas rokas palīdzību. Tai ir visērtākais rokturis, izklāts ar mīkstu materiālu , kurā ir divas bedrītes, nodrošinot ērtu un drošu pārnēsāšanu tikai ar divu pirkstu palīdzību, kas ir īpaši noderīgi ceļojot.&lt;/br&gt;Šī pudele ir izgatavota no caurspīdīga, bisfenolu A (BPA) nesaturoša Tritan™ kopoliestera materiāla. &lt;/br&gt;Šis materiāls nesmērējas un nesaglabā dzēriena aromātu, turklāt ir izturīgs pret triecieniem.</t>
  </si>
  <si>
    <t>Praktiska un izturīga 450 ml termokrūze, kas piemērota ikdienas lietošanai brīvā dabā un pilsētvidē.&lt;/br&gt;Izgatavota no augstākās kvalitātes 18/8 nerūsējošā tērauda ar pulverpārklājumu un neslīdošu pamatni. Korķī iestrādāta parocīga cilpa ērtai pudeles nešanai, atvēršanai un aizvēršanai, korķis ir drošs pret dzēriena izlīšanu. Tai ir 60 mm plata atvere, kas ļauj to viegli tīrīt.&lt;/br&gt;&lt;/br&gt;Termokrūze ir saderīga ar visiem standarta automašīnu un velosipēdu pudeļu turētājiem, kā arī ērti ievietojama mazāka izmēra somā vai mugursomas sānu kabatā.&lt;/br&gt;Izmantotie materiāli ir piemēroti pārtikai, tie nesatur bisfenolu A (BPA brīvs) un ftalātus.&lt;/br&gt;Pie vides temperatūras 20 °C ± 2 °C un dzēriena temp. 98 °C uzpildīšanas brīdī, temperatūra pēc 6 stundām ir aptuveni 70°C, pēc 12 h: ~ 50 °C.</t>
  </si>
  <si>
    <t>Karote/dakša Light My Fire Spork Lefty (W)</t>
  </si>
  <si>
    <t>Karote/dakša Esbit Titanium 2 in 1 pelēka (W)</t>
  </si>
  <si>
    <t>Karote/dakša Light My Fire L 2-Pack zaļa/zila (W)</t>
  </si>
  <si>
    <t>Karote/dakša Pinguin Steel pelēka (W)</t>
  </si>
  <si>
    <t>Karote/dakša Light My Fire Sporks'n Case gaiši zaļa (W)</t>
  </si>
  <si>
    <t>Karote/dakša Light My Fire Sporks'n Case rozā (W)</t>
  </si>
  <si>
    <t>Karote/dakša Light My Fire Sporks'n Case zaļa (W)</t>
  </si>
  <si>
    <t>Karote/dakša Light My Fire Spork XM 2-pack zaļa/dzeltena (W)</t>
  </si>
  <si>
    <t>Karote/dakša Light My Fire Spork XM 2-pack zila/rozā (W)</t>
  </si>
  <si>
    <t>Karote/dakša Light My Fire Spork Little fuksija/oranža/rozā (W)</t>
  </si>
  <si>
    <t>Karote/dakša Light My Fire Spork Little laima/Cianida zila/ fuksija (W)</t>
  </si>
  <si>
    <t>Karote/dakša Light My Fire Spork Original dzeltena (W)</t>
  </si>
  <si>
    <t>Karote/dakša Light My Fire Spork Original melna (W)</t>
  </si>
  <si>
    <t>Karote/dakša Light My Fire Spork Original oranža (W)</t>
  </si>
  <si>
    <t>Karote/dakša Light My Fire Spork Original rozā (W)</t>
  </si>
  <si>
    <t>Karote/dakša Light My Fire Spork Original zaļa (W)</t>
  </si>
  <si>
    <t>Karote/dakša Light My Fire Spork Original zelta (W)</t>
  </si>
  <si>
    <t>Karote/dakša Light My Fire Spork Original zila (W)</t>
  </si>
  <si>
    <t>Karote/dakša Light My Fire Spork Original Titanium pelēka (W)</t>
  </si>
  <si>
    <t>Karote/dakša Light My Fire Large Happy rozā (W)</t>
  </si>
  <si>
    <t>Piederumu komplekts Esbit Titanium pelēks (W)</t>
  </si>
  <si>
    <t>Trauku komplekts gatavošanai Primus Litech 1.3 l (W)</t>
  </si>
  <si>
    <t>Trauku komplekts gatavošanai Optimus Terra Soo 0.6 l Non-Stick (W)</t>
  </si>
  <si>
    <t>Trauku komplekts gatavošanai Pinguin Duo Steel L (W)</t>
  </si>
  <si>
    <t>Trauku komplekts gatavošanai Rover L (W)</t>
  </si>
  <si>
    <t>Trauku komplekts gatavošanai Esbit CW2500NNS (W)</t>
  </si>
  <si>
    <t>Trauku komplekts gatavošanai Pinguin Quadri X pelēks (W)</t>
  </si>
  <si>
    <t>Trauku komplekts gatavošanai Pinguin Double X pelēks (W)</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</si>
</sst>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4" x14ac:knownFonts="1">
    <font>
      <sz val="11"/>
      <color theme="1"/>
      <name val="Calibri"/>
      <family val="2"/>
      <charset val="186"/>
      <scheme val="minor"/>
    </font>
    <font>
      <sz val="11"/>
      <color rgb="FF373737"/>
      <name val="Calibri"/>
      <family val="2"/>
      <charset val="186"/>
      <scheme val="minor"/>
    </font>
    <font>
      <sz val="11"/>
      <color theme="9" tint="-0.249977111117893"/>
      <name val="Calibri"/>
      <family val="2"/>
      <charset val="186"/>
      <scheme val="minor"/>
    </font>
    <font>
      <sz val="11"/>
      <color theme="6" tint="-0.499984740745262"/>
      <name val="Calibri"/>
      <family val="2"/>
      <charset val="186"/>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23">
    <xf numFmtId="0" fontId="0" fillId="0" borderId="0" xfId="0"/>
    <xf numFmtId="1" fontId="0" fillId="0" borderId="0" xfId="0" applyNumberFormat="1"/>
    <xf numFmtId="0" fontId="0" fillId="2" borderId="0" xfId="0" applyFill="1"/>
    <xf numFmtId="164" fontId="0" fillId="0" borderId="0" xfId="0" applyNumberFormat="1"/>
    <xf numFmtId="1" fontId="0" fillId="2" borderId="0" xfId="0" applyNumberFormat="1" applyFill="1"/>
    <xf numFmtId="164" fontId="0" fillId="2" borderId="0" xfId="0" applyNumberFormat="1" applyFill="1"/>
    <xf numFmtId="0" fontId="0" fillId="0" borderId="0" xfId="0" applyFill="1" applyProtection="1">
      <protection locked="0"/>
    </xf>
    <xf numFmtId="1" fontId="0" fillId="0" borderId="0" xfId="0" applyNumberFormat="1" applyFill="1" applyProtection="1">
      <protection locked="0"/>
    </xf>
    <xf numFmtId="164" fontId="0" fillId="0" borderId="0" xfId="0" applyNumberFormat="1" applyFill="1" applyProtection="1">
      <protection locked="0"/>
    </xf>
    <xf numFmtId="0" fontId="0" fillId="0" borderId="0" xfId="0" applyFill="1"/>
    <xf numFmtId="1" fontId="0" fillId="0" borderId="0" xfId="0" applyNumberFormat="1" applyFill="1"/>
    <xf numFmtId="164" fontId="0" fillId="0" borderId="0" xfId="0" applyNumberFormat="1" applyFill="1"/>
    <xf numFmtId="0" fontId="2" fillId="0" borderId="0" xfId="0" applyFont="1" applyFill="1" applyProtection="1">
      <protection locked="0"/>
    </xf>
    <xf numFmtId="0" fontId="1" fillId="0" borderId="0" xfId="0" applyFont="1" applyFill="1"/>
    <xf numFmtId="1" fontId="2" fillId="0" borderId="0" xfId="0" applyNumberFormat="1" applyFont="1" applyFill="1" applyProtection="1">
      <protection locked="0"/>
    </xf>
    <xf numFmtId="164" fontId="2" fillId="0" borderId="0" xfId="0" applyNumberFormat="1" applyFont="1" applyFill="1" applyProtection="1">
      <protection locked="0"/>
    </xf>
    <xf numFmtId="0" fontId="0" fillId="0" borderId="0" xfId="0" applyFill="1" applyAlignment="1" applyProtection="1">
      <protection locked="0"/>
    </xf>
    <xf numFmtId="0" fontId="3" fillId="0" borderId="0" xfId="0" applyFont="1" applyFill="1" applyProtection="1">
      <protection locked="0"/>
    </xf>
    <xf numFmtId="1" fontId="3" fillId="0" borderId="0" xfId="0" applyNumberFormat="1" applyFont="1" applyFill="1" applyProtection="1">
      <protection locked="0"/>
    </xf>
    <xf numFmtId="0" fontId="3" fillId="0" borderId="0" xfId="0" applyFont="1" applyFill="1" applyAlignment="1" applyProtection="1">
      <protection locked="0"/>
    </xf>
    <xf numFmtId="164" fontId="3" fillId="0" borderId="0" xfId="0" applyNumberFormat="1" applyFont="1" applyFill="1" applyProtection="1">
      <protection locked="0"/>
    </xf>
    <xf numFmtId="1" fontId="1" fillId="0" borderId="0" xfId="0" applyNumberFormat="1" applyFont="1" applyFill="1"/>
    <xf numFmtId="0" fontId="0" fillId="0" borderId="0" xfId="0" applyFill="1" applyAlignme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queryTables/queryTable1.xml><?xml version="1.0" encoding="utf-8"?>
<queryTable xmlns="http://schemas.openxmlformats.org/spreadsheetml/2006/main" name="export"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Q158"/>
  <sheetViews>
    <sheetView tabSelected="1" workbookViewId="0">
      <selection activeCell="F16" sqref="F16"/>
    </sheetView>
  </sheetViews>
  <sheetFormatPr defaultRowHeight="15" x14ac:dyDescent="0.25"/>
  <cols>
    <col min="1" max="2" width="12" customWidth="1"/>
    <col min="3" max="3" width="13.28515625" customWidth="1"/>
    <col min="4" max="4" width="44.42578125" customWidth="1"/>
    <col min="5" max="5" width="11" bestFit="1" customWidth="1"/>
    <col min="6" max="6" width="15.85546875" customWidth="1"/>
    <col min="7" max="9" width="6.7109375" customWidth="1"/>
    <col min="10" max="10" width="14.140625" style="1" bestFit="1" customWidth="1"/>
    <col min="11" max="11" width="8.28515625" bestFit="1" customWidth="1"/>
    <col min="12" max="12" width="19.5703125" customWidth="1"/>
    <col min="13" max="13" width="8.85546875" customWidth="1"/>
    <col min="14" max="14" width="8.7109375" customWidth="1"/>
    <col min="15" max="15" width="7.85546875" customWidth="1"/>
    <col min="16" max="16" width="11.28515625" customWidth="1"/>
    <col min="17" max="18" width="8" customWidth="1"/>
    <col min="19" max="19" width="9.5703125" customWidth="1"/>
    <col min="20" max="22" width="25.28515625" customWidth="1"/>
    <col min="23" max="23" width="58.42578125" bestFit="1" customWidth="1"/>
    <col min="24" max="24" width="7.7109375" bestFit="1" customWidth="1"/>
    <col min="25" max="25" width="8.140625" bestFit="1" customWidth="1"/>
    <col min="26" max="26" width="9.7109375" bestFit="1" customWidth="1"/>
    <col min="27" max="27" width="11.7109375" style="3" bestFit="1" customWidth="1"/>
    <col min="28" max="29" width="7.5703125" customWidth="1"/>
    <col min="30" max="30" width="27.5703125" bestFit="1" customWidth="1"/>
    <col min="31" max="34" width="12.5703125" customWidth="1"/>
    <col min="35" max="35" width="23.28515625" customWidth="1"/>
    <col min="36" max="36" width="22.7109375" customWidth="1"/>
    <col min="37" max="37" width="23.140625" customWidth="1"/>
    <col min="38" max="38" width="27.85546875" customWidth="1"/>
    <col min="39" max="39" width="28.28515625" customWidth="1"/>
    <col min="40" max="40" width="25.7109375" customWidth="1"/>
    <col min="41" max="41" width="26.140625" customWidth="1"/>
    <col min="42" max="42" width="27" customWidth="1"/>
    <col min="43" max="43" width="27.42578125" customWidth="1"/>
    <col min="44" max="44" width="26" customWidth="1"/>
    <col min="45" max="45" width="26.42578125" customWidth="1"/>
    <col min="46" max="46" width="22.28515625" customWidth="1"/>
    <col min="47" max="47" width="22.7109375" customWidth="1"/>
    <col min="48" max="48" width="11.5703125" customWidth="1"/>
    <col min="49" max="49" width="12" customWidth="1"/>
    <col min="50" max="50" width="13.28515625" customWidth="1"/>
    <col min="51" max="51" width="13.7109375" customWidth="1"/>
    <col min="52" max="52" width="24.7109375" customWidth="1"/>
    <col min="53" max="53" width="25.140625" customWidth="1"/>
    <col min="54" max="54" width="23.7109375" customWidth="1"/>
    <col min="55" max="55" width="24.140625" customWidth="1"/>
    <col min="56" max="56" width="27" customWidth="1"/>
    <col min="57" max="57" width="27.42578125" customWidth="1"/>
    <col min="58" max="58" width="28" customWidth="1"/>
    <col min="59" max="59" width="28.42578125" customWidth="1"/>
    <col min="60" max="60" width="25.85546875" customWidth="1"/>
    <col min="61" max="61" width="26.28515625" customWidth="1"/>
    <col min="62" max="62" width="24.7109375" customWidth="1"/>
    <col min="63" max="63" width="25.140625" customWidth="1"/>
    <col min="64" max="64" width="27" customWidth="1"/>
    <col min="65" max="65" width="27.42578125" customWidth="1"/>
    <col min="66" max="66" width="21.5703125" customWidth="1"/>
    <col min="67" max="67" width="22" customWidth="1"/>
    <col min="68" max="68" width="27.85546875" customWidth="1"/>
    <col min="69" max="69" width="28.28515625" customWidth="1"/>
    <col min="70" max="70" width="14.85546875" customWidth="1"/>
    <col min="71" max="71" width="15.28515625" customWidth="1"/>
    <col min="72" max="72" width="14.42578125" bestFit="1" customWidth="1"/>
    <col min="73" max="73" width="5.7109375" customWidth="1"/>
    <col min="74" max="74" width="6.42578125" customWidth="1"/>
    <col min="75" max="75" width="13.5703125" customWidth="1"/>
    <col min="76" max="76" width="5.7109375" customWidth="1"/>
    <col min="77" max="77" width="5.42578125" customWidth="1"/>
    <col min="78" max="78" width="13.28515625" customWidth="1"/>
    <col min="79" max="79" width="10.5703125" customWidth="1"/>
    <col min="80" max="80" width="12" customWidth="1"/>
    <col min="81" max="81" width="8.140625" customWidth="1"/>
    <col min="82" max="82" width="8.28515625" customWidth="1"/>
    <col min="83" max="83" width="8.5703125" customWidth="1"/>
    <col min="84" max="84" width="13.5703125" customWidth="1"/>
    <col min="85" max="85" width="5.7109375" customWidth="1"/>
    <col min="86" max="86" width="6" customWidth="1"/>
    <col min="87" max="87" width="6.5703125" customWidth="1"/>
    <col min="88" max="88" width="6" customWidth="1"/>
    <col min="89" max="89" width="10.85546875" bestFit="1" customWidth="1"/>
    <col min="90" max="90" width="6.85546875" customWidth="1"/>
    <col min="91" max="91" width="14.85546875" customWidth="1"/>
    <col min="92" max="92" width="11.5703125" customWidth="1"/>
    <col min="93" max="93" width="14" customWidth="1"/>
    <col min="94" max="94" width="13.28515625" customWidth="1"/>
    <col min="95" max="95" width="6.5703125" customWidth="1"/>
    <col min="96" max="96" width="14" customWidth="1"/>
    <col min="97" max="97" width="20" customWidth="1"/>
    <col min="98" max="98" width="15.5703125" customWidth="1"/>
    <col min="99" max="99" width="12.42578125" customWidth="1"/>
    <col min="100" max="100" width="10" customWidth="1"/>
    <col min="101" max="101" width="10.28515625" customWidth="1"/>
    <col min="102" max="102" width="12.140625" customWidth="1"/>
    <col min="103" max="103" width="19.85546875" customWidth="1"/>
    <col min="104" max="104" width="8.140625" customWidth="1"/>
    <col min="105" max="105" width="14.42578125" customWidth="1"/>
    <col min="106" max="106" width="12.28515625" customWidth="1"/>
    <col min="107" max="107" width="13.28515625" customWidth="1"/>
    <col min="108" max="108" width="20" customWidth="1"/>
    <col min="109" max="109" width="12.7109375" customWidth="1"/>
    <col min="110" max="110" width="14" customWidth="1"/>
    <col min="111" max="111" width="18.7109375" customWidth="1"/>
    <col min="112" max="112" width="19.28515625" customWidth="1"/>
    <col min="113" max="113" width="21.7109375" customWidth="1"/>
    <col min="114" max="114" width="17.28515625" customWidth="1"/>
    <col min="115" max="115" width="25.28515625" customWidth="1"/>
    <col min="116" max="116" width="9.5703125" customWidth="1"/>
    <col min="117" max="117" width="14.28515625" customWidth="1"/>
    <col min="118" max="118" width="24" customWidth="1"/>
    <col min="119" max="119" width="12.5703125" customWidth="1"/>
    <col min="120" max="120" width="14.42578125" customWidth="1"/>
    <col min="121" max="121" width="14.5703125" customWidth="1"/>
    <col min="122" max="122" width="17.85546875" customWidth="1"/>
    <col min="123" max="123" width="16.7109375" customWidth="1"/>
    <col min="124" max="124" width="15" customWidth="1"/>
    <col min="125" max="125" width="14" customWidth="1"/>
    <col min="126" max="126" width="17" customWidth="1"/>
    <col min="127" max="127" width="15.42578125" customWidth="1"/>
    <col min="128" max="128" width="17.42578125" customWidth="1"/>
    <col min="129" max="129" width="16.5703125" customWidth="1"/>
    <col min="130" max="130" width="18" customWidth="1"/>
    <col min="131" max="131" width="5.85546875" customWidth="1"/>
    <col min="132" max="132" width="16.42578125" customWidth="1"/>
    <col min="133" max="133" width="11.42578125" customWidth="1"/>
    <col min="134" max="134" width="6.140625" customWidth="1"/>
    <col min="135" max="135" width="5.7109375" customWidth="1"/>
    <col min="136" max="136" width="17.5703125" customWidth="1"/>
    <col min="137" max="137" width="14" customWidth="1"/>
    <col min="138" max="138" width="5.42578125" customWidth="1"/>
    <col min="139" max="139" width="7.7109375" customWidth="1"/>
    <col min="140" max="140" width="10.42578125" customWidth="1"/>
    <col min="141" max="141" width="19.28515625" customWidth="1"/>
    <col min="142" max="142" width="10.85546875" customWidth="1"/>
    <col min="143" max="143" width="11" customWidth="1"/>
    <col min="144" max="144" width="12.140625" customWidth="1"/>
    <col min="145" max="145" width="11.28515625" customWidth="1"/>
    <col min="146" max="146" width="21.140625" customWidth="1"/>
    <col min="147" max="147" width="13.85546875" customWidth="1"/>
    <col min="148" max="148" width="13.140625" customWidth="1"/>
    <col min="149" max="149" width="13.42578125" customWidth="1"/>
    <col min="150" max="150" width="12.7109375" customWidth="1"/>
    <col min="151" max="151" width="13.140625" customWidth="1"/>
    <col min="152" max="152" width="7" customWidth="1"/>
    <col min="153" max="153" width="23.5703125" customWidth="1"/>
    <col min="154" max="154" width="24.85546875" customWidth="1"/>
    <col min="155" max="155" width="15.5703125" customWidth="1"/>
    <col min="156" max="156" width="9.140625" customWidth="1"/>
    <col min="157" max="157" width="15.28515625" customWidth="1"/>
    <col min="158" max="158" width="9.42578125" customWidth="1"/>
    <col min="159" max="159" width="13.7109375" customWidth="1"/>
    <col min="160" max="160" width="18.85546875" customWidth="1"/>
    <col min="161" max="161" width="20.42578125" customWidth="1"/>
    <col min="162" max="162" width="11.5703125" customWidth="1"/>
    <col min="163" max="163" width="14.28515625" customWidth="1"/>
    <col min="164" max="164" width="8.7109375" customWidth="1"/>
    <col min="165" max="165" width="14" customWidth="1"/>
    <col min="166" max="166" width="8.42578125" customWidth="1"/>
    <col min="167" max="167" width="14.85546875" customWidth="1"/>
    <col min="168" max="168" width="17.7109375" customWidth="1"/>
    <col min="169" max="169" width="19.5703125" customWidth="1"/>
    <col min="170" max="170" width="21.5703125" customWidth="1"/>
    <col min="171" max="171" width="19" customWidth="1"/>
    <col min="172" max="172" width="19.42578125" customWidth="1"/>
    <col min="173" max="173" width="7.42578125" bestFit="1" customWidth="1"/>
  </cols>
  <sheetData>
    <row r="1" spans="1:173" s="2" customFormat="1" x14ac:dyDescent="0.25">
      <c r="A1" s="2" t="s">
        <v>0</v>
      </c>
      <c r="B1" s="2" t="s">
        <v>1</v>
      </c>
      <c r="C1" s="2" t="s">
        <v>2</v>
      </c>
      <c r="D1" s="2" t="s">
        <v>3</v>
      </c>
      <c r="E1" s="2" t="s">
        <v>4</v>
      </c>
      <c r="F1" s="2" t="s">
        <v>5</v>
      </c>
      <c r="G1" s="2" t="s">
        <v>6</v>
      </c>
      <c r="H1" s="2" t="s">
        <v>7</v>
      </c>
      <c r="I1" s="2" t="s">
        <v>8</v>
      </c>
      <c r="J1" s="4"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5"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c r="BU1" s="2" t="s">
        <v>72</v>
      </c>
      <c r="BV1" s="2" t="s">
        <v>73</v>
      </c>
      <c r="BW1" s="2" t="s">
        <v>74</v>
      </c>
      <c r="BX1" s="2" t="s">
        <v>75</v>
      </c>
      <c r="BY1" s="2" t="s">
        <v>76</v>
      </c>
      <c r="BZ1" s="2" t="s">
        <v>77</v>
      </c>
      <c r="CA1" s="2" t="s">
        <v>78</v>
      </c>
      <c r="CB1" s="2" t="s">
        <v>79</v>
      </c>
      <c r="CC1" s="2" t="s">
        <v>80</v>
      </c>
      <c r="CD1" s="2" t="s">
        <v>81</v>
      </c>
      <c r="CE1" s="2" t="s">
        <v>82</v>
      </c>
      <c r="CF1" s="2" t="s">
        <v>83</v>
      </c>
      <c r="CG1" s="2" t="s">
        <v>84</v>
      </c>
      <c r="CH1" s="2" t="s">
        <v>85</v>
      </c>
      <c r="CI1" s="2" t="s">
        <v>86</v>
      </c>
      <c r="CJ1" s="2" t="s">
        <v>87</v>
      </c>
      <c r="CK1" s="2" t="s">
        <v>88</v>
      </c>
      <c r="CL1" s="2" t="s">
        <v>89</v>
      </c>
      <c r="CM1" s="2" t="s">
        <v>90</v>
      </c>
      <c r="CN1" s="2" t="s">
        <v>91</v>
      </c>
      <c r="CO1" s="2" t="s">
        <v>92</v>
      </c>
      <c r="CP1" s="2" t="s">
        <v>93</v>
      </c>
      <c r="CQ1" s="2" t="s">
        <v>94</v>
      </c>
      <c r="CR1" s="2" t="s">
        <v>95</v>
      </c>
      <c r="CS1" s="2" t="s">
        <v>96</v>
      </c>
      <c r="CT1" s="2" t="s">
        <v>97</v>
      </c>
      <c r="CU1" s="2" t="s">
        <v>98</v>
      </c>
      <c r="CV1" s="2" t="s">
        <v>99</v>
      </c>
      <c r="CW1" s="2" t="s">
        <v>100</v>
      </c>
      <c r="CX1" s="2" t="s">
        <v>101</v>
      </c>
      <c r="CY1" s="2" t="s">
        <v>102</v>
      </c>
      <c r="CZ1" s="2" t="s">
        <v>103</v>
      </c>
      <c r="DA1" s="2" t="s">
        <v>104</v>
      </c>
      <c r="DB1" s="2" t="s">
        <v>105</v>
      </c>
      <c r="DC1" s="2" t="s">
        <v>106</v>
      </c>
      <c r="DD1" s="2" t="s">
        <v>107</v>
      </c>
      <c r="DE1" s="2" t="s">
        <v>108</v>
      </c>
      <c r="DF1" s="2" t="s">
        <v>109</v>
      </c>
      <c r="DG1" s="2" t="s">
        <v>110</v>
      </c>
      <c r="DH1" s="2" t="s">
        <v>111</v>
      </c>
      <c r="DI1" s="2" t="s">
        <v>112</v>
      </c>
      <c r="DJ1" s="2" t="s">
        <v>113</v>
      </c>
      <c r="DK1" s="2" t="s">
        <v>114</v>
      </c>
      <c r="DL1" s="2" t="s">
        <v>115</v>
      </c>
      <c r="DM1" s="2" t="s">
        <v>116</v>
      </c>
      <c r="DN1" s="2" t="s">
        <v>117</v>
      </c>
      <c r="DO1" s="2" t="s">
        <v>118</v>
      </c>
      <c r="DP1" s="2" t="s">
        <v>119</v>
      </c>
      <c r="DQ1" s="2" t="s">
        <v>120</v>
      </c>
      <c r="DR1" s="2" t="s">
        <v>121</v>
      </c>
      <c r="DS1" s="2" t="s">
        <v>122</v>
      </c>
      <c r="DT1" s="2" t="s">
        <v>123</v>
      </c>
      <c r="DU1" s="2" t="s">
        <v>124</v>
      </c>
      <c r="DV1" s="2" t="s">
        <v>125</v>
      </c>
      <c r="DW1" s="2" t="s">
        <v>126</v>
      </c>
      <c r="DX1" s="2" t="s">
        <v>127</v>
      </c>
      <c r="DY1" s="2" t="s">
        <v>128</v>
      </c>
      <c r="DZ1" s="2" t="s">
        <v>129</v>
      </c>
      <c r="EA1" s="2" t="s">
        <v>130</v>
      </c>
      <c r="EB1" s="2" t="s">
        <v>131</v>
      </c>
      <c r="EC1" s="2" t="s">
        <v>132</v>
      </c>
      <c r="ED1" s="2" t="s">
        <v>133</v>
      </c>
      <c r="EE1" s="2" t="s">
        <v>134</v>
      </c>
      <c r="EF1" s="2" t="s">
        <v>135</v>
      </c>
      <c r="EG1" s="2" t="s">
        <v>136</v>
      </c>
      <c r="EH1" s="2" t="s">
        <v>137</v>
      </c>
      <c r="EI1" s="2" t="s">
        <v>138</v>
      </c>
      <c r="EJ1" s="2" t="s">
        <v>139</v>
      </c>
      <c r="EK1" s="2" t="s">
        <v>140</v>
      </c>
      <c r="EL1" s="2" t="s">
        <v>141</v>
      </c>
      <c r="EM1" s="2" t="s">
        <v>142</v>
      </c>
      <c r="EN1" s="2" t="s">
        <v>143</v>
      </c>
      <c r="EO1" s="2" t="s">
        <v>144</v>
      </c>
      <c r="EP1" s="2" t="s">
        <v>145</v>
      </c>
      <c r="EQ1" s="2" t="s">
        <v>146</v>
      </c>
      <c r="ER1" s="2" t="s">
        <v>147</v>
      </c>
      <c r="ES1" s="2" t="s">
        <v>148</v>
      </c>
      <c r="ET1" s="2" t="s">
        <v>149</v>
      </c>
      <c r="EU1" s="2" t="s">
        <v>150</v>
      </c>
      <c r="EV1" s="2" t="s">
        <v>151</v>
      </c>
      <c r="EW1" s="2" t="s">
        <v>152</v>
      </c>
      <c r="EX1" s="2" t="s">
        <v>153</v>
      </c>
      <c r="EY1" s="2" t="s">
        <v>154</v>
      </c>
      <c r="EZ1" s="2" t="s">
        <v>155</v>
      </c>
      <c r="FA1" s="2" t="s">
        <v>156</v>
      </c>
      <c r="FB1" s="2" t="s">
        <v>157</v>
      </c>
      <c r="FC1" s="2" t="s">
        <v>158</v>
      </c>
      <c r="FD1" s="2" t="s">
        <v>159</v>
      </c>
      <c r="FE1" s="2" t="s">
        <v>160</v>
      </c>
      <c r="FF1" s="2" t="s">
        <v>161</v>
      </c>
      <c r="FG1" s="2" t="s">
        <v>162</v>
      </c>
      <c r="FH1" s="2" t="s">
        <v>163</v>
      </c>
      <c r="FI1" s="2" t="s">
        <v>164</v>
      </c>
      <c r="FJ1" s="2" t="s">
        <v>165</v>
      </c>
      <c r="FK1" s="2" t="s">
        <v>166</v>
      </c>
      <c r="FL1" s="2" t="s">
        <v>167</v>
      </c>
      <c r="FM1" s="2" t="s">
        <v>168</v>
      </c>
      <c r="FN1" s="2" t="s">
        <v>169</v>
      </c>
      <c r="FO1" s="2" t="s">
        <v>170</v>
      </c>
      <c r="FP1" s="2" t="s">
        <v>171</v>
      </c>
      <c r="FQ1" s="2" t="s">
        <v>172</v>
      </c>
    </row>
    <row r="2" spans="1:173" s="9" customFormat="1" x14ac:dyDescent="0.25">
      <c r="A2" s="6" t="s">
        <v>173</v>
      </c>
      <c r="B2" s="6" t="s">
        <v>176</v>
      </c>
      <c r="C2" s="6" t="s">
        <v>181</v>
      </c>
      <c r="D2" s="6" t="s">
        <v>371</v>
      </c>
      <c r="E2" s="6" t="s">
        <v>372</v>
      </c>
      <c r="F2" s="6">
        <v>30204413</v>
      </c>
      <c r="G2" s="6"/>
      <c r="H2" s="6"/>
      <c r="I2" s="6"/>
      <c r="J2" s="7">
        <v>7331423007998</v>
      </c>
      <c r="K2" s="6" t="s">
        <v>373</v>
      </c>
      <c r="L2" s="6"/>
      <c r="M2" s="6">
        <v>24</v>
      </c>
      <c r="N2" s="6" t="s">
        <v>174</v>
      </c>
      <c r="O2" s="6" t="s">
        <v>189</v>
      </c>
      <c r="P2" s="6">
        <f>10.94/1.21</f>
        <v>9.0413223140495873</v>
      </c>
      <c r="Q2" s="6">
        <v>0</v>
      </c>
      <c r="R2" s="6" t="s">
        <v>175</v>
      </c>
      <c r="S2" s="6" t="s">
        <v>190</v>
      </c>
      <c r="T2" s="6"/>
      <c r="U2" s="6"/>
      <c r="V2" s="6"/>
      <c r="W2" s="6" t="s">
        <v>374</v>
      </c>
      <c r="X2" s="6">
        <v>10</v>
      </c>
      <c r="Y2" s="6">
        <v>4.7</v>
      </c>
      <c r="Z2" s="6">
        <v>2</v>
      </c>
      <c r="AA2" s="8">
        <v>0.02</v>
      </c>
      <c r="AB2" s="6" t="s">
        <v>175</v>
      </c>
      <c r="AC2" s="6" t="s">
        <v>190</v>
      </c>
      <c r="AD2" s="6" t="s">
        <v>192</v>
      </c>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t="s">
        <v>309</v>
      </c>
      <c r="BU2" s="6"/>
      <c r="BV2" s="6"/>
      <c r="BW2" s="6"/>
      <c r="BX2" s="6"/>
      <c r="BY2" s="6"/>
      <c r="BZ2" s="6" t="s">
        <v>375</v>
      </c>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row>
    <row r="3" spans="1:173" s="9" customFormat="1" x14ac:dyDescent="0.25">
      <c r="A3" s="6" t="s">
        <v>173</v>
      </c>
      <c r="B3" s="6" t="s">
        <v>176</v>
      </c>
      <c r="C3" s="6" t="s">
        <v>181</v>
      </c>
      <c r="D3" s="6" t="s">
        <v>614</v>
      </c>
      <c r="E3" s="6" t="s">
        <v>615</v>
      </c>
      <c r="F3" s="6" t="s">
        <v>616</v>
      </c>
      <c r="J3" s="10">
        <v>4260149870315</v>
      </c>
      <c r="K3" s="6" t="s">
        <v>233</v>
      </c>
      <c r="M3" s="6">
        <v>24</v>
      </c>
      <c r="N3" s="6" t="s">
        <v>174</v>
      </c>
      <c r="O3" s="6" t="s">
        <v>189</v>
      </c>
      <c r="P3" s="9">
        <f>7.85/1.21</f>
        <v>6.4876033057851235</v>
      </c>
      <c r="Q3" s="6">
        <v>0</v>
      </c>
      <c r="R3" s="6" t="s">
        <v>175</v>
      </c>
      <c r="S3" s="6" t="s">
        <v>190</v>
      </c>
      <c r="W3" s="6" t="s">
        <v>617</v>
      </c>
      <c r="X3" s="9">
        <v>13</v>
      </c>
      <c r="Y3" s="9">
        <v>3.3</v>
      </c>
      <c r="Z3" s="9">
        <v>4</v>
      </c>
      <c r="AA3" s="11">
        <v>0.06</v>
      </c>
      <c r="AB3" s="9" t="s">
        <v>175</v>
      </c>
      <c r="AC3" s="9" t="s">
        <v>190</v>
      </c>
      <c r="AD3" s="9" t="s">
        <v>192</v>
      </c>
      <c r="BT3" s="6" t="s">
        <v>198</v>
      </c>
      <c r="BZ3" s="6" t="s">
        <v>235</v>
      </c>
    </row>
    <row r="4" spans="1:173" s="9" customFormat="1" x14ac:dyDescent="0.25">
      <c r="A4" s="6" t="s">
        <v>173</v>
      </c>
      <c r="B4" s="6" t="s">
        <v>176</v>
      </c>
      <c r="C4" s="6" t="s">
        <v>177</v>
      </c>
      <c r="D4" s="6" t="s">
        <v>777</v>
      </c>
      <c r="E4" s="6" t="s">
        <v>379</v>
      </c>
      <c r="F4" s="6" t="s">
        <v>380</v>
      </c>
      <c r="G4" s="6"/>
      <c r="H4" s="6"/>
      <c r="I4" s="6"/>
      <c r="J4" s="7">
        <v>4260149870988</v>
      </c>
      <c r="K4" s="6" t="s">
        <v>233</v>
      </c>
      <c r="L4" s="6"/>
      <c r="M4" s="6">
        <v>24</v>
      </c>
      <c r="N4" s="6" t="s">
        <v>188</v>
      </c>
      <c r="O4" s="6" t="s">
        <v>189</v>
      </c>
      <c r="P4" s="6">
        <f>29.85/1.21</f>
        <v>24.669421487603309</v>
      </c>
      <c r="Q4" s="6">
        <v>0</v>
      </c>
      <c r="R4" s="6" t="s">
        <v>175</v>
      </c>
      <c r="S4" s="6" t="s">
        <v>190</v>
      </c>
      <c r="T4" s="6"/>
      <c r="U4" s="6"/>
      <c r="V4" s="6"/>
      <c r="W4" s="6" t="s">
        <v>381</v>
      </c>
      <c r="X4" s="6">
        <v>4</v>
      </c>
      <c r="Y4" s="6">
        <v>4</v>
      </c>
      <c r="Z4" s="6">
        <v>18.100000000000001</v>
      </c>
      <c r="AA4" s="8">
        <v>7.0000000000000007E-2</v>
      </c>
      <c r="AB4" s="6" t="s">
        <v>175</v>
      </c>
      <c r="AC4" s="6" t="s">
        <v>190</v>
      </c>
      <c r="AD4" s="6" t="s">
        <v>192</v>
      </c>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t="s">
        <v>227</v>
      </c>
      <c r="BU4" s="6"/>
      <c r="BV4" s="6"/>
      <c r="BW4" s="6"/>
      <c r="BX4" s="6"/>
      <c r="BY4" s="6"/>
      <c r="BZ4" s="6" t="s">
        <v>382</v>
      </c>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row>
    <row r="5" spans="1:173" s="9" customFormat="1" x14ac:dyDescent="0.25">
      <c r="A5" s="6" t="s">
        <v>173</v>
      </c>
      <c r="B5" s="6" t="s">
        <v>176</v>
      </c>
      <c r="C5" s="6" t="s">
        <v>177</v>
      </c>
      <c r="D5" s="6" t="s">
        <v>757</v>
      </c>
      <c r="E5" s="6" t="s">
        <v>406</v>
      </c>
      <c r="F5" s="6">
        <v>41284313</v>
      </c>
      <c r="G5" s="6"/>
      <c r="H5" s="6"/>
      <c r="I5" s="6"/>
      <c r="J5" s="7">
        <v>7331423009077</v>
      </c>
      <c r="K5" s="6" t="s">
        <v>373</v>
      </c>
      <c r="L5" s="6"/>
      <c r="M5" s="6">
        <v>24</v>
      </c>
      <c r="N5" s="6" t="s">
        <v>174</v>
      </c>
      <c r="O5" s="6" t="s">
        <v>189</v>
      </c>
      <c r="P5" s="6">
        <f>5.94/1.21</f>
        <v>4.9090909090909092</v>
      </c>
      <c r="Q5" s="6">
        <v>0</v>
      </c>
      <c r="R5" s="6" t="s">
        <v>175</v>
      </c>
      <c r="S5" s="6" t="s">
        <v>190</v>
      </c>
      <c r="T5" s="6"/>
      <c r="U5" s="6"/>
      <c r="V5" s="6"/>
      <c r="W5" s="6" t="s">
        <v>407</v>
      </c>
      <c r="X5" s="6"/>
      <c r="Y5" s="6"/>
      <c r="Z5" s="6"/>
      <c r="AA5" s="8">
        <v>0.01</v>
      </c>
      <c r="AB5" s="6" t="s">
        <v>175</v>
      </c>
      <c r="AC5" s="6" t="s">
        <v>190</v>
      </c>
      <c r="AD5" s="6" t="s">
        <v>192</v>
      </c>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t="s">
        <v>227</v>
      </c>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row>
    <row r="6" spans="1:173" s="9" customFormat="1" x14ac:dyDescent="0.25">
      <c r="A6" s="6" t="s">
        <v>173</v>
      </c>
      <c r="B6" s="6" t="s">
        <v>176</v>
      </c>
      <c r="C6" s="6" t="s">
        <v>177</v>
      </c>
      <c r="D6" s="6" t="s">
        <v>758</v>
      </c>
      <c r="E6" s="6" t="s">
        <v>443</v>
      </c>
      <c r="F6" s="6" t="s">
        <v>444</v>
      </c>
      <c r="G6" s="6"/>
      <c r="H6" s="6"/>
      <c r="I6" s="6"/>
      <c r="J6" s="7">
        <v>4260149870971</v>
      </c>
      <c r="K6" s="6" t="s">
        <v>233</v>
      </c>
      <c r="L6" s="6"/>
      <c r="M6" s="6">
        <v>24</v>
      </c>
      <c r="N6" s="6" t="s">
        <v>174</v>
      </c>
      <c r="O6" s="6" t="s">
        <v>189</v>
      </c>
      <c r="P6" s="6">
        <f>13.85/1.21</f>
        <v>11.446280991735538</v>
      </c>
      <c r="Q6" s="6">
        <v>0</v>
      </c>
      <c r="R6" s="6" t="s">
        <v>175</v>
      </c>
      <c r="S6" s="6" t="s">
        <v>190</v>
      </c>
      <c r="T6" s="6"/>
      <c r="U6" s="6"/>
      <c r="V6" s="6"/>
      <c r="W6" s="6" t="s">
        <v>445</v>
      </c>
      <c r="X6" s="6">
        <v>3.9</v>
      </c>
      <c r="Y6" s="6">
        <v>3.9</v>
      </c>
      <c r="Z6" s="6">
        <v>10.4</v>
      </c>
      <c r="AA6" s="8">
        <v>0.02</v>
      </c>
      <c r="AB6" s="6" t="s">
        <v>175</v>
      </c>
      <c r="AC6" s="6" t="s">
        <v>190</v>
      </c>
      <c r="AD6" s="6" t="s">
        <v>192</v>
      </c>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t="s">
        <v>204</v>
      </c>
      <c r="BU6" s="6"/>
      <c r="BV6" s="6"/>
      <c r="BW6" s="6"/>
      <c r="BX6" s="6"/>
      <c r="BY6" s="6"/>
      <c r="BZ6" s="6" t="s">
        <v>446</v>
      </c>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row>
    <row r="7" spans="1:173" s="9" customFormat="1" x14ac:dyDescent="0.25">
      <c r="A7" s="6" t="s">
        <v>173</v>
      </c>
      <c r="B7" s="6" t="s">
        <v>176</v>
      </c>
      <c r="C7" s="6" t="s">
        <v>177</v>
      </c>
      <c r="D7" s="6" t="s">
        <v>759</v>
      </c>
      <c r="E7" s="6" t="s">
        <v>447</v>
      </c>
      <c r="F7" s="6">
        <v>41269613</v>
      </c>
      <c r="G7" s="6"/>
      <c r="H7" s="6"/>
      <c r="I7" s="6"/>
      <c r="J7" s="7">
        <v>7331423008483</v>
      </c>
      <c r="K7" s="6" t="s">
        <v>373</v>
      </c>
      <c r="L7" s="6"/>
      <c r="M7" s="6">
        <v>24</v>
      </c>
      <c r="N7" s="6" t="s">
        <v>174</v>
      </c>
      <c r="O7" s="6" t="s">
        <v>189</v>
      </c>
      <c r="P7" s="6">
        <f>6.94/1.21</f>
        <v>5.7355371900826455</v>
      </c>
      <c r="Q7" s="6">
        <v>0</v>
      </c>
      <c r="R7" s="6" t="s">
        <v>175</v>
      </c>
      <c r="S7" s="6" t="s">
        <v>190</v>
      </c>
      <c r="T7" s="6"/>
      <c r="U7" s="6"/>
      <c r="V7" s="6"/>
      <c r="W7" s="6" t="s">
        <v>448</v>
      </c>
      <c r="X7" s="6">
        <v>25</v>
      </c>
      <c r="Y7" s="6">
        <v>5.3</v>
      </c>
      <c r="Z7" s="6">
        <v>2.6</v>
      </c>
      <c r="AA7" s="8">
        <v>0.09</v>
      </c>
      <c r="AB7" s="6" t="s">
        <v>175</v>
      </c>
      <c r="AC7" s="6" t="s">
        <v>190</v>
      </c>
      <c r="AD7" s="6" t="s">
        <v>192</v>
      </c>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t="s">
        <v>212</v>
      </c>
      <c r="BU7" s="6"/>
      <c r="BV7" s="6"/>
      <c r="BW7" s="6"/>
      <c r="BX7" s="6"/>
      <c r="BY7" s="6"/>
      <c r="BZ7" s="6" t="s">
        <v>446</v>
      </c>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row>
    <row r="8" spans="1:173" s="9" customFormat="1" x14ac:dyDescent="0.25">
      <c r="A8" s="6" t="s">
        <v>173</v>
      </c>
      <c r="B8" s="6" t="s">
        <v>176</v>
      </c>
      <c r="C8" s="6" t="s">
        <v>177</v>
      </c>
      <c r="D8" s="6" t="s">
        <v>670</v>
      </c>
      <c r="E8" s="6" t="s">
        <v>451</v>
      </c>
      <c r="F8" s="6">
        <v>8019042</v>
      </c>
      <c r="G8" s="6"/>
      <c r="H8" s="6"/>
      <c r="I8" s="6"/>
      <c r="J8" s="7">
        <v>7612013190420</v>
      </c>
      <c r="K8" s="6" t="s">
        <v>357</v>
      </c>
      <c r="L8" s="6"/>
      <c r="M8" s="6">
        <v>24</v>
      </c>
      <c r="N8" s="6" t="s">
        <v>174</v>
      </c>
      <c r="O8" s="6" t="s">
        <v>189</v>
      </c>
      <c r="P8" s="6">
        <f>16.95/1.21</f>
        <v>14.008264462809917</v>
      </c>
      <c r="Q8" s="6">
        <v>0</v>
      </c>
      <c r="R8" s="6" t="s">
        <v>175</v>
      </c>
      <c r="S8" s="6" t="s">
        <v>190</v>
      </c>
      <c r="T8" s="6"/>
      <c r="U8" s="6"/>
      <c r="V8" s="6"/>
      <c r="W8" s="6" t="s">
        <v>452</v>
      </c>
      <c r="X8" s="6"/>
      <c r="Y8" s="6"/>
      <c r="Z8" s="6"/>
      <c r="AA8" s="8">
        <v>0.02</v>
      </c>
      <c r="AB8" s="6" t="s">
        <v>175</v>
      </c>
      <c r="AC8" s="6" t="s">
        <v>190</v>
      </c>
      <c r="AD8" s="6" t="s">
        <v>192</v>
      </c>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t="s">
        <v>204</v>
      </c>
      <c r="BU8" s="6"/>
      <c r="BV8" s="6"/>
      <c r="BW8" s="6"/>
      <c r="BX8" s="6"/>
      <c r="BY8" s="6"/>
      <c r="BZ8" s="6" t="s">
        <v>446</v>
      </c>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row>
    <row r="9" spans="1:173" s="6" customFormat="1" x14ac:dyDescent="0.25">
      <c r="A9" s="6" t="s">
        <v>173</v>
      </c>
      <c r="B9" s="6" t="s">
        <v>176</v>
      </c>
      <c r="C9" s="6" t="s">
        <v>177</v>
      </c>
      <c r="D9" s="6" t="s">
        <v>669</v>
      </c>
      <c r="E9" s="6" t="s">
        <v>523</v>
      </c>
      <c r="F9" s="6">
        <v>625004</v>
      </c>
      <c r="J9" s="7">
        <v>8592638625004</v>
      </c>
      <c r="K9" s="6" t="s">
        <v>352</v>
      </c>
      <c r="M9" s="6">
        <v>24</v>
      </c>
      <c r="N9" s="6" t="s">
        <v>174</v>
      </c>
      <c r="O9" s="6" t="s">
        <v>189</v>
      </c>
      <c r="P9" s="6">
        <f>4.85/1.21</f>
        <v>4.0082644628099171</v>
      </c>
      <c r="Q9" s="6">
        <v>0</v>
      </c>
      <c r="R9" s="6" t="s">
        <v>175</v>
      </c>
      <c r="S9" s="6" t="s">
        <v>190</v>
      </c>
      <c r="W9" s="6" t="s">
        <v>524</v>
      </c>
      <c r="X9" s="6">
        <v>15.5</v>
      </c>
      <c r="Y9" s="6">
        <v>15.5</v>
      </c>
      <c r="Z9" s="6">
        <v>9</v>
      </c>
      <c r="AA9" s="8">
        <v>0.03</v>
      </c>
      <c r="AB9" s="6" t="s">
        <v>175</v>
      </c>
      <c r="AC9" s="6" t="s">
        <v>190</v>
      </c>
      <c r="AD9" s="6" t="s">
        <v>192</v>
      </c>
      <c r="BT9" s="6" t="s">
        <v>204</v>
      </c>
      <c r="BZ9" s="6" t="s">
        <v>522</v>
      </c>
    </row>
    <row r="10" spans="1:173" s="6" customFormat="1" x14ac:dyDescent="0.25">
      <c r="A10" s="6" t="s">
        <v>173</v>
      </c>
      <c r="B10" s="6" t="s">
        <v>176</v>
      </c>
      <c r="C10" s="6" t="s">
        <v>177</v>
      </c>
      <c r="D10" s="6" t="s">
        <v>760</v>
      </c>
      <c r="E10" s="6" t="s">
        <v>525</v>
      </c>
      <c r="F10" s="6">
        <v>607000</v>
      </c>
      <c r="J10" s="7">
        <v>8592638607000</v>
      </c>
      <c r="K10" s="6" t="s">
        <v>352</v>
      </c>
      <c r="M10" s="6">
        <v>24</v>
      </c>
      <c r="N10" s="6" t="s">
        <v>174</v>
      </c>
      <c r="O10" s="6" t="s">
        <v>189</v>
      </c>
      <c r="P10" s="6">
        <f>5.05/1.21</f>
        <v>4.1735537190082646</v>
      </c>
      <c r="Q10" s="6">
        <v>0</v>
      </c>
      <c r="R10" s="6" t="s">
        <v>175</v>
      </c>
      <c r="S10" s="6" t="s">
        <v>190</v>
      </c>
      <c r="W10" s="6" t="s">
        <v>526</v>
      </c>
      <c r="X10" s="6">
        <v>15.5</v>
      </c>
      <c r="Y10" s="6">
        <v>15.5</v>
      </c>
      <c r="Z10" s="6">
        <v>9</v>
      </c>
      <c r="AA10" s="8">
        <v>0.03</v>
      </c>
      <c r="AB10" s="6" t="s">
        <v>175</v>
      </c>
      <c r="AC10" s="6" t="s">
        <v>190</v>
      </c>
      <c r="AD10" s="6" t="s">
        <v>192</v>
      </c>
      <c r="BT10" s="6" t="s">
        <v>204</v>
      </c>
      <c r="BZ10" s="6" t="s">
        <v>522</v>
      </c>
    </row>
    <row r="11" spans="1:173" s="6" customFormat="1" x14ac:dyDescent="0.25">
      <c r="A11" s="6" t="s">
        <v>173</v>
      </c>
      <c r="B11" s="6" t="s">
        <v>176</v>
      </c>
      <c r="C11" s="6" t="s">
        <v>177</v>
      </c>
      <c r="D11" s="6" t="s">
        <v>761</v>
      </c>
      <c r="E11" s="6" t="s">
        <v>527</v>
      </c>
      <c r="F11" s="6">
        <v>41444313</v>
      </c>
      <c r="J11" s="7">
        <v>7331423008551</v>
      </c>
      <c r="K11" s="6" t="s">
        <v>373</v>
      </c>
      <c r="M11" s="6">
        <v>24</v>
      </c>
      <c r="N11" s="6" t="s">
        <v>174</v>
      </c>
      <c r="O11" s="6" t="s">
        <v>189</v>
      </c>
      <c r="P11" s="6">
        <f>7.44/1.21</f>
        <v>6.1487603305785132</v>
      </c>
      <c r="Q11" s="6">
        <v>0</v>
      </c>
      <c r="R11" s="6" t="s">
        <v>175</v>
      </c>
      <c r="S11" s="6" t="s">
        <v>190</v>
      </c>
      <c r="W11" s="6" t="s">
        <v>530</v>
      </c>
      <c r="AA11" s="8">
        <v>0.03</v>
      </c>
      <c r="AB11" s="6" t="s">
        <v>175</v>
      </c>
      <c r="AC11" s="6" t="s">
        <v>190</v>
      </c>
      <c r="AD11" s="6" t="s">
        <v>192</v>
      </c>
      <c r="BT11" s="6" t="s">
        <v>212</v>
      </c>
    </row>
    <row r="12" spans="1:173" s="6" customFormat="1" x14ac:dyDescent="0.25">
      <c r="A12" s="6" t="s">
        <v>173</v>
      </c>
      <c r="B12" s="6" t="s">
        <v>176</v>
      </c>
      <c r="C12" s="6" t="s">
        <v>177</v>
      </c>
      <c r="D12" s="6" t="s">
        <v>762</v>
      </c>
      <c r="E12" s="6" t="s">
        <v>528</v>
      </c>
      <c r="F12" s="6">
        <v>41449313</v>
      </c>
      <c r="J12" s="7">
        <v>7331423008575</v>
      </c>
      <c r="K12" s="6" t="s">
        <v>373</v>
      </c>
      <c r="M12" s="6">
        <v>24</v>
      </c>
      <c r="N12" s="6" t="s">
        <v>174</v>
      </c>
      <c r="O12" s="6" t="s">
        <v>189</v>
      </c>
      <c r="P12" s="6">
        <f>7.44/1.21</f>
        <v>6.1487603305785132</v>
      </c>
      <c r="Q12" s="6">
        <v>0</v>
      </c>
      <c r="R12" s="6" t="s">
        <v>175</v>
      </c>
      <c r="S12" s="6" t="s">
        <v>190</v>
      </c>
      <c r="W12" s="6" t="s">
        <v>530</v>
      </c>
      <c r="AA12" s="8">
        <v>0.03</v>
      </c>
      <c r="AB12" s="6" t="s">
        <v>175</v>
      </c>
      <c r="AC12" s="6" t="s">
        <v>190</v>
      </c>
      <c r="AD12" s="6" t="s">
        <v>192</v>
      </c>
      <c r="BT12" s="6" t="s">
        <v>331</v>
      </c>
    </row>
    <row r="13" spans="1:173" s="6" customFormat="1" x14ac:dyDescent="0.25">
      <c r="A13" s="6" t="s">
        <v>173</v>
      </c>
      <c r="B13" s="6" t="s">
        <v>176</v>
      </c>
      <c r="C13" s="6" t="s">
        <v>177</v>
      </c>
      <c r="D13" s="6" t="s">
        <v>763</v>
      </c>
      <c r="E13" s="6" t="s">
        <v>529</v>
      </c>
      <c r="F13" s="6">
        <v>41444713</v>
      </c>
      <c r="J13" s="7">
        <v>7331423008568</v>
      </c>
      <c r="K13" s="6" t="s">
        <v>373</v>
      </c>
      <c r="M13" s="6">
        <v>24</v>
      </c>
      <c r="N13" s="6" t="s">
        <v>174</v>
      </c>
      <c r="O13" s="6" t="s">
        <v>189</v>
      </c>
      <c r="P13" s="6">
        <f>7.44/1.21</f>
        <v>6.1487603305785132</v>
      </c>
      <c r="Q13" s="6">
        <v>0</v>
      </c>
      <c r="R13" s="6" t="s">
        <v>175</v>
      </c>
      <c r="S13" s="6" t="s">
        <v>190</v>
      </c>
      <c r="W13" s="6" t="s">
        <v>530</v>
      </c>
      <c r="AA13" s="8">
        <v>0.03</v>
      </c>
      <c r="AB13" s="6" t="s">
        <v>175</v>
      </c>
      <c r="AC13" s="6" t="s">
        <v>190</v>
      </c>
      <c r="AD13" s="6" t="s">
        <v>192</v>
      </c>
      <c r="BT13" s="6" t="s">
        <v>212</v>
      </c>
    </row>
    <row r="14" spans="1:173" s="6" customFormat="1" x14ac:dyDescent="0.25">
      <c r="A14" s="6" t="s">
        <v>173</v>
      </c>
      <c r="B14" s="6" t="s">
        <v>176</v>
      </c>
      <c r="C14" s="6" t="s">
        <v>177</v>
      </c>
      <c r="D14" s="6" t="s">
        <v>764</v>
      </c>
      <c r="E14" s="6" t="s">
        <v>531</v>
      </c>
      <c r="F14" s="6">
        <v>41254413</v>
      </c>
      <c r="J14" s="7">
        <v>7331423009039</v>
      </c>
      <c r="K14" s="6" t="s">
        <v>373</v>
      </c>
      <c r="M14" s="6">
        <v>24</v>
      </c>
      <c r="N14" s="6" t="s">
        <v>174</v>
      </c>
      <c r="O14" s="6" t="s">
        <v>189</v>
      </c>
      <c r="P14" s="6">
        <f>6.94/1.21</f>
        <v>5.7355371900826455</v>
      </c>
      <c r="Q14" s="6">
        <v>0</v>
      </c>
      <c r="R14" s="6" t="s">
        <v>175</v>
      </c>
      <c r="S14" s="6" t="s">
        <v>190</v>
      </c>
      <c r="W14" s="6" t="s">
        <v>533</v>
      </c>
      <c r="X14" s="6">
        <v>20</v>
      </c>
      <c r="Y14" s="6">
        <v>4.2</v>
      </c>
      <c r="Z14" s="6">
        <v>2.2000000000000002</v>
      </c>
      <c r="AA14" s="8">
        <v>0.03</v>
      </c>
      <c r="AB14" s="6" t="s">
        <v>175</v>
      </c>
      <c r="AC14" s="6" t="s">
        <v>190</v>
      </c>
      <c r="AD14" s="6" t="s">
        <v>192</v>
      </c>
      <c r="BT14" s="6" t="s">
        <v>212</v>
      </c>
      <c r="BZ14" s="6" t="s">
        <v>446</v>
      </c>
    </row>
    <row r="15" spans="1:173" s="6" customFormat="1" x14ac:dyDescent="0.25">
      <c r="A15" s="6" t="s">
        <v>173</v>
      </c>
      <c r="B15" s="6" t="s">
        <v>176</v>
      </c>
      <c r="C15" s="6" t="s">
        <v>177</v>
      </c>
      <c r="D15" s="6" t="s">
        <v>765</v>
      </c>
      <c r="E15" s="6" t="s">
        <v>532</v>
      </c>
      <c r="F15" s="6">
        <v>41254513</v>
      </c>
      <c r="J15" s="7">
        <v>7331423009046</v>
      </c>
      <c r="K15" s="6" t="s">
        <v>373</v>
      </c>
      <c r="M15" s="6">
        <v>24</v>
      </c>
      <c r="N15" s="6" t="s">
        <v>174</v>
      </c>
      <c r="O15" s="6" t="s">
        <v>189</v>
      </c>
      <c r="P15" s="6">
        <f>6.94/1.21</f>
        <v>5.7355371900826455</v>
      </c>
      <c r="Q15" s="6">
        <v>0</v>
      </c>
      <c r="R15" s="6" t="s">
        <v>175</v>
      </c>
      <c r="S15" s="6" t="s">
        <v>190</v>
      </c>
      <c r="W15" s="6" t="s">
        <v>533</v>
      </c>
      <c r="X15" s="6">
        <v>20</v>
      </c>
      <c r="Y15" s="6">
        <v>4.2</v>
      </c>
      <c r="Z15" s="6">
        <v>2.2000000000000002</v>
      </c>
      <c r="AA15" s="8">
        <v>0.03</v>
      </c>
      <c r="AB15" s="6" t="s">
        <v>175</v>
      </c>
      <c r="AC15" s="6" t="s">
        <v>190</v>
      </c>
      <c r="AD15" s="6" t="s">
        <v>192</v>
      </c>
      <c r="BT15" s="6" t="s">
        <v>213</v>
      </c>
      <c r="BZ15" s="6" t="s">
        <v>446</v>
      </c>
    </row>
    <row r="16" spans="1:173" s="6" customFormat="1" x14ac:dyDescent="0.25">
      <c r="A16" s="6" t="s">
        <v>173</v>
      </c>
      <c r="B16" s="6" t="s">
        <v>176</v>
      </c>
      <c r="C16" s="6" t="s">
        <v>177</v>
      </c>
      <c r="D16" s="6" t="s">
        <v>766</v>
      </c>
      <c r="E16" s="6" t="s">
        <v>564</v>
      </c>
      <c r="F16" s="6">
        <v>41294114</v>
      </c>
      <c r="G16" s="9"/>
      <c r="H16" s="9"/>
      <c r="I16" s="9"/>
      <c r="J16" s="10">
        <v>7331423008285</v>
      </c>
      <c r="K16" s="6" t="s">
        <v>373</v>
      </c>
      <c r="L16" s="9"/>
      <c r="M16" s="6">
        <v>24</v>
      </c>
      <c r="N16" s="6" t="s">
        <v>174</v>
      </c>
      <c r="O16" s="6" t="s">
        <v>189</v>
      </c>
      <c r="P16" s="9">
        <f>5.85/1.21</f>
        <v>4.8347107438016526</v>
      </c>
      <c r="Q16" s="6">
        <v>0</v>
      </c>
      <c r="R16" s="6" t="s">
        <v>175</v>
      </c>
      <c r="S16" s="6" t="s">
        <v>190</v>
      </c>
      <c r="T16" s="9"/>
      <c r="U16" s="9"/>
      <c r="V16" s="9"/>
      <c r="W16" s="6" t="s">
        <v>566</v>
      </c>
      <c r="X16" s="9">
        <v>14</v>
      </c>
      <c r="Y16" s="6">
        <v>3.1</v>
      </c>
      <c r="Z16" s="6">
        <v>1.6</v>
      </c>
      <c r="AA16" s="11">
        <v>0.02</v>
      </c>
      <c r="AB16" s="9" t="s">
        <v>175</v>
      </c>
      <c r="AC16" s="9" t="s">
        <v>190</v>
      </c>
      <c r="AD16" s="9" t="s">
        <v>192</v>
      </c>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6" t="s">
        <v>227</v>
      </c>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row>
    <row r="17" spans="1:173" s="6" customFormat="1" x14ac:dyDescent="0.25">
      <c r="A17" s="6" t="s">
        <v>173</v>
      </c>
      <c r="B17" s="6" t="s">
        <v>176</v>
      </c>
      <c r="C17" s="6" t="s">
        <v>177</v>
      </c>
      <c r="D17" s="6" t="s">
        <v>767</v>
      </c>
      <c r="E17" s="6" t="s">
        <v>565</v>
      </c>
      <c r="F17" s="6">
        <v>41293914</v>
      </c>
      <c r="G17" s="9"/>
      <c r="H17" s="9"/>
      <c r="I17" s="9"/>
      <c r="J17" s="10">
        <v>7331423008278</v>
      </c>
      <c r="K17" s="6" t="s">
        <v>373</v>
      </c>
      <c r="L17" s="9"/>
      <c r="M17" s="6">
        <v>24</v>
      </c>
      <c r="N17" s="6" t="s">
        <v>174</v>
      </c>
      <c r="O17" s="6" t="s">
        <v>189</v>
      </c>
      <c r="P17" s="9">
        <f>5.85/1.21</f>
        <v>4.8347107438016526</v>
      </c>
      <c r="Q17" s="6">
        <v>0</v>
      </c>
      <c r="R17" s="6" t="s">
        <v>175</v>
      </c>
      <c r="S17" s="6" t="s">
        <v>190</v>
      </c>
      <c r="T17" s="9"/>
      <c r="U17" s="9"/>
      <c r="V17" s="9"/>
      <c r="W17" s="6" t="s">
        <v>566</v>
      </c>
      <c r="X17" s="9">
        <v>14</v>
      </c>
      <c r="Y17" s="6">
        <v>3.1</v>
      </c>
      <c r="Z17" s="6">
        <v>1.6</v>
      </c>
      <c r="AA17" s="11">
        <v>0.02</v>
      </c>
      <c r="AB17" s="9" t="s">
        <v>175</v>
      </c>
      <c r="AC17" s="9" t="s">
        <v>190</v>
      </c>
      <c r="AD17" s="9" t="s">
        <v>192</v>
      </c>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6" t="s">
        <v>227</v>
      </c>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row>
    <row r="18" spans="1:173" s="6" customFormat="1" x14ac:dyDescent="0.25">
      <c r="A18" s="6" t="s">
        <v>173</v>
      </c>
      <c r="B18" s="6" t="s">
        <v>176</v>
      </c>
      <c r="C18" s="6" t="s">
        <v>177</v>
      </c>
      <c r="D18" s="6" t="s">
        <v>768</v>
      </c>
      <c r="E18" s="6" t="s">
        <v>574</v>
      </c>
      <c r="F18" s="6">
        <v>41240500</v>
      </c>
      <c r="G18" s="9"/>
      <c r="H18" s="9"/>
      <c r="I18" s="9"/>
      <c r="J18" s="10">
        <v>7331423003815</v>
      </c>
      <c r="K18" s="6" t="s">
        <v>373</v>
      </c>
      <c r="L18" s="9"/>
      <c r="M18" s="6">
        <v>24</v>
      </c>
      <c r="N18" s="6" t="s">
        <v>174</v>
      </c>
      <c r="O18" s="6" t="s">
        <v>189</v>
      </c>
      <c r="P18" s="9">
        <f t="shared" ref="P18:P24" si="0">2.54/1.21</f>
        <v>2.0991735537190084</v>
      </c>
      <c r="Q18" s="6">
        <v>0</v>
      </c>
      <c r="R18" s="6" t="s">
        <v>175</v>
      </c>
      <c r="S18" s="6" t="s">
        <v>190</v>
      </c>
      <c r="T18" s="9"/>
      <c r="U18" s="9"/>
      <c r="V18" s="9"/>
      <c r="W18" s="6" t="s">
        <v>581</v>
      </c>
      <c r="X18" s="9">
        <v>17</v>
      </c>
      <c r="Y18" s="6">
        <v>3.8</v>
      </c>
      <c r="Z18" s="6">
        <v>1.7</v>
      </c>
      <c r="AA18" s="11">
        <v>0.01</v>
      </c>
      <c r="AB18" s="9" t="s">
        <v>175</v>
      </c>
      <c r="AC18" s="9" t="s">
        <v>190</v>
      </c>
      <c r="AD18" s="9" t="s">
        <v>192</v>
      </c>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6" t="s">
        <v>309</v>
      </c>
      <c r="BU18" s="9"/>
      <c r="BV18" s="9"/>
      <c r="BW18" s="9"/>
      <c r="BX18" s="9"/>
      <c r="BY18" s="9"/>
      <c r="BZ18" s="6" t="s">
        <v>446</v>
      </c>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row>
    <row r="19" spans="1:173" s="6" customFormat="1" x14ac:dyDescent="0.25">
      <c r="A19" s="6" t="s">
        <v>173</v>
      </c>
      <c r="B19" s="6" t="s">
        <v>176</v>
      </c>
      <c r="C19" s="6" t="s">
        <v>177</v>
      </c>
      <c r="D19" s="6" t="s">
        <v>769</v>
      </c>
      <c r="E19" s="6" t="s">
        <v>575</v>
      </c>
      <c r="F19" s="6">
        <v>41242000</v>
      </c>
      <c r="G19" s="9"/>
      <c r="H19" s="9"/>
      <c r="I19" s="9"/>
      <c r="J19" s="10">
        <v>7331423002368</v>
      </c>
      <c r="K19" s="6" t="s">
        <v>373</v>
      </c>
      <c r="L19" s="9"/>
      <c r="M19" s="6">
        <v>24</v>
      </c>
      <c r="N19" s="6" t="s">
        <v>174</v>
      </c>
      <c r="O19" s="6" t="s">
        <v>189</v>
      </c>
      <c r="P19" s="9">
        <f t="shared" si="0"/>
        <v>2.0991735537190084</v>
      </c>
      <c r="Q19" s="6">
        <v>0</v>
      </c>
      <c r="R19" s="6" t="s">
        <v>175</v>
      </c>
      <c r="S19" s="6" t="s">
        <v>190</v>
      </c>
      <c r="T19" s="9"/>
      <c r="U19" s="9"/>
      <c r="V19" s="9"/>
      <c r="W19" s="6" t="s">
        <v>581</v>
      </c>
      <c r="X19" s="9">
        <v>17</v>
      </c>
      <c r="Y19" s="6">
        <v>3.8</v>
      </c>
      <c r="Z19" s="6">
        <v>1.7</v>
      </c>
      <c r="AA19" s="11">
        <v>0.01</v>
      </c>
      <c r="AB19" s="9" t="s">
        <v>175</v>
      </c>
      <c r="AC19" s="9" t="s">
        <v>190</v>
      </c>
      <c r="AD19" s="9" t="s">
        <v>192</v>
      </c>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6" t="s">
        <v>198</v>
      </c>
      <c r="BU19" s="9"/>
      <c r="BV19" s="9"/>
      <c r="BW19" s="9"/>
      <c r="BX19" s="9"/>
      <c r="BY19" s="9"/>
      <c r="BZ19" s="6" t="s">
        <v>446</v>
      </c>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row>
    <row r="20" spans="1:173" s="6" customFormat="1" x14ac:dyDescent="0.25">
      <c r="A20" s="6" t="s">
        <v>173</v>
      </c>
      <c r="B20" s="6" t="s">
        <v>176</v>
      </c>
      <c r="C20" s="6" t="s">
        <v>177</v>
      </c>
      <c r="D20" s="6" t="s">
        <v>770</v>
      </c>
      <c r="E20" s="6" t="s">
        <v>576</v>
      </c>
      <c r="F20" s="6">
        <v>41243600</v>
      </c>
      <c r="G20" s="9"/>
      <c r="H20" s="9"/>
      <c r="I20" s="9"/>
      <c r="J20" s="10">
        <v>7331423002382</v>
      </c>
      <c r="K20" s="6" t="s">
        <v>373</v>
      </c>
      <c r="L20" s="9"/>
      <c r="M20" s="6">
        <v>24</v>
      </c>
      <c r="N20" s="6" t="s">
        <v>174</v>
      </c>
      <c r="O20" s="6" t="s">
        <v>189</v>
      </c>
      <c r="P20" s="9">
        <f t="shared" si="0"/>
        <v>2.0991735537190084</v>
      </c>
      <c r="Q20" s="6">
        <v>0</v>
      </c>
      <c r="R20" s="6" t="s">
        <v>175</v>
      </c>
      <c r="S20" s="6" t="s">
        <v>190</v>
      </c>
      <c r="T20" s="9"/>
      <c r="U20" s="9"/>
      <c r="V20" s="9"/>
      <c r="W20" s="6" t="s">
        <v>581</v>
      </c>
      <c r="X20" s="9">
        <v>17</v>
      </c>
      <c r="Y20" s="6">
        <v>3.8</v>
      </c>
      <c r="Z20" s="6">
        <v>1.7</v>
      </c>
      <c r="AA20" s="11">
        <v>0.01</v>
      </c>
      <c r="AB20" s="9" t="s">
        <v>175</v>
      </c>
      <c r="AC20" s="9" t="s">
        <v>190</v>
      </c>
      <c r="AD20" s="9" t="s">
        <v>192</v>
      </c>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6" t="s">
        <v>540</v>
      </c>
      <c r="BU20" s="9"/>
      <c r="BV20" s="9"/>
      <c r="BW20" s="9"/>
      <c r="BX20" s="9"/>
      <c r="BY20" s="9"/>
      <c r="BZ20" s="6" t="s">
        <v>446</v>
      </c>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row>
    <row r="21" spans="1:173" s="6" customFormat="1" x14ac:dyDescent="0.25">
      <c r="A21" s="6" t="s">
        <v>173</v>
      </c>
      <c r="B21" s="6" t="s">
        <v>176</v>
      </c>
      <c r="C21" s="6" t="s">
        <v>177</v>
      </c>
      <c r="D21" s="6" t="s">
        <v>771</v>
      </c>
      <c r="E21" s="6" t="s">
        <v>577</v>
      </c>
      <c r="F21" s="6">
        <v>41240700</v>
      </c>
      <c r="G21" s="9"/>
      <c r="H21" s="9"/>
      <c r="I21" s="9"/>
      <c r="J21" s="10">
        <v>7331423008339</v>
      </c>
      <c r="K21" s="6" t="s">
        <v>373</v>
      </c>
      <c r="L21" s="9"/>
      <c r="M21" s="6">
        <v>24</v>
      </c>
      <c r="N21" s="6" t="s">
        <v>174</v>
      </c>
      <c r="O21" s="6" t="s">
        <v>189</v>
      </c>
      <c r="P21" s="9">
        <f t="shared" si="0"/>
        <v>2.0991735537190084</v>
      </c>
      <c r="Q21" s="6">
        <v>0</v>
      </c>
      <c r="R21" s="6" t="s">
        <v>175</v>
      </c>
      <c r="S21" s="6" t="s">
        <v>190</v>
      </c>
      <c r="T21" s="9"/>
      <c r="U21" s="9"/>
      <c r="V21" s="9"/>
      <c r="W21" s="6" t="s">
        <v>581</v>
      </c>
      <c r="X21" s="9">
        <v>17</v>
      </c>
      <c r="Y21" s="6">
        <v>3.8</v>
      </c>
      <c r="Z21" s="6">
        <v>1.7</v>
      </c>
      <c r="AA21" s="11">
        <v>0.01</v>
      </c>
      <c r="AB21" s="9" t="s">
        <v>175</v>
      </c>
      <c r="AC21" s="9" t="s">
        <v>190</v>
      </c>
      <c r="AD21" s="9" t="s">
        <v>192</v>
      </c>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6" t="s">
        <v>331</v>
      </c>
      <c r="BU21" s="9"/>
      <c r="BV21" s="9"/>
      <c r="BW21" s="9"/>
      <c r="BX21" s="9"/>
      <c r="BY21" s="9"/>
      <c r="BZ21" s="6" t="s">
        <v>446</v>
      </c>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row>
    <row r="22" spans="1:173" s="6" customFormat="1" x14ac:dyDescent="0.25">
      <c r="A22" s="6" t="s">
        <v>173</v>
      </c>
      <c r="B22" s="6" t="s">
        <v>176</v>
      </c>
      <c r="C22" s="6" t="s">
        <v>177</v>
      </c>
      <c r="D22" s="6" t="s">
        <v>772</v>
      </c>
      <c r="E22" s="6" t="s">
        <v>578</v>
      </c>
      <c r="F22" s="6">
        <v>41243300</v>
      </c>
      <c r="G22" s="9"/>
      <c r="H22" s="9"/>
      <c r="I22" s="9"/>
      <c r="J22" s="10">
        <v>7331423002320</v>
      </c>
      <c r="K22" s="6" t="s">
        <v>373</v>
      </c>
      <c r="L22" s="9"/>
      <c r="M22" s="6">
        <v>24</v>
      </c>
      <c r="N22" s="6" t="s">
        <v>174</v>
      </c>
      <c r="O22" s="6" t="s">
        <v>189</v>
      </c>
      <c r="P22" s="9">
        <f t="shared" si="0"/>
        <v>2.0991735537190084</v>
      </c>
      <c r="Q22" s="6">
        <v>0</v>
      </c>
      <c r="R22" s="6" t="s">
        <v>175</v>
      </c>
      <c r="S22" s="6" t="s">
        <v>190</v>
      </c>
      <c r="T22" s="9"/>
      <c r="U22" s="9"/>
      <c r="V22" s="9"/>
      <c r="W22" s="6" t="s">
        <v>581</v>
      </c>
      <c r="X22" s="9">
        <v>17</v>
      </c>
      <c r="Y22" s="6">
        <v>3.8</v>
      </c>
      <c r="Z22" s="6">
        <v>1.7</v>
      </c>
      <c r="AA22" s="11">
        <v>0.01</v>
      </c>
      <c r="AB22" s="9" t="s">
        <v>175</v>
      </c>
      <c r="AC22" s="9" t="s">
        <v>190</v>
      </c>
      <c r="AD22" s="9" t="s">
        <v>192</v>
      </c>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6" t="s">
        <v>212</v>
      </c>
      <c r="BU22" s="9"/>
      <c r="BV22" s="9"/>
      <c r="BW22" s="9"/>
      <c r="BX22" s="9"/>
      <c r="BY22" s="9"/>
      <c r="BZ22" s="6" t="s">
        <v>446</v>
      </c>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row>
    <row r="23" spans="1:173" s="6" customFormat="1" x14ac:dyDescent="0.25">
      <c r="A23" s="6" t="s">
        <v>173</v>
      </c>
      <c r="B23" s="6" t="s">
        <v>176</v>
      </c>
      <c r="C23" s="6" t="s">
        <v>177</v>
      </c>
      <c r="D23" s="6" t="s">
        <v>773</v>
      </c>
      <c r="E23" s="6" t="s">
        <v>579</v>
      </c>
      <c r="F23" s="6">
        <v>41245600</v>
      </c>
      <c r="G23" s="9"/>
      <c r="H23" s="9"/>
      <c r="I23" s="9"/>
      <c r="J23" s="10">
        <v>7331423010042</v>
      </c>
      <c r="K23" s="6" t="s">
        <v>373</v>
      </c>
      <c r="L23" s="9"/>
      <c r="M23" s="6">
        <v>24</v>
      </c>
      <c r="N23" s="6" t="s">
        <v>174</v>
      </c>
      <c r="O23" s="6" t="s">
        <v>189</v>
      </c>
      <c r="P23" s="9">
        <f t="shared" si="0"/>
        <v>2.0991735537190084</v>
      </c>
      <c r="Q23" s="6">
        <v>0</v>
      </c>
      <c r="R23" s="6" t="s">
        <v>175</v>
      </c>
      <c r="S23" s="6" t="s">
        <v>190</v>
      </c>
      <c r="T23" s="9"/>
      <c r="U23" s="9"/>
      <c r="V23" s="9"/>
      <c r="W23" s="6" t="s">
        <v>581</v>
      </c>
      <c r="X23" s="9">
        <v>17</v>
      </c>
      <c r="Y23" s="6">
        <v>3.8</v>
      </c>
      <c r="Z23" s="6">
        <v>1.7</v>
      </c>
      <c r="AA23" s="11">
        <v>0.01</v>
      </c>
      <c r="AB23" s="9" t="s">
        <v>175</v>
      </c>
      <c r="AC23" s="9" t="s">
        <v>190</v>
      </c>
      <c r="AD23" s="9" t="s">
        <v>192</v>
      </c>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6" t="s">
        <v>744</v>
      </c>
      <c r="BU23" s="9"/>
      <c r="BV23" s="9"/>
      <c r="BW23" s="9"/>
      <c r="BX23" s="9"/>
      <c r="BY23" s="9"/>
      <c r="BZ23" s="6" t="s">
        <v>446</v>
      </c>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row>
    <row r="24" spans="1:173" s="6" customFormat="1" x14ac:dyDescent="0.25">
      <c r="A24" s="6" t="s">
        <v>173</v>
      </c>
      <c r="B24" s="6" t="s">
        <v>176</v>
      </c>
      <c r="C24" s="6" t="s">
        <v>177</v>
      </c>
      <c r="D24" s="6" t="s">
        <v>774</v>
      </c>
      <c r="E24" s="6" t="s">
        <v>580</v>
      </c>
      <c r="F24" s="6">
        <v>41242700</v>
      </c>
      <c r="G24" s="9"/>
      <c r="H24" s="9"/>
      <c r="I24" s="9"/>
      <c r="J24" s="10">
        <v>7331423005963</v>
      </c>
      <c r="K24" s="6" t="s">
        <v>373</v>
      </c>
      <c r="L24" s="9"/>
      <c r="M24" s="6">
        <v>24</v>
      </c>
      <c r="N24" s="6" t="s">
        <v>174</v>
      </c>
      <c r="O24" s="6" t="s">
        <v>189</v>
      </c>
      <c r="P24" s="9">
        <f t="shared" si="0"/>
        <v>2.0991735537190084</v>
      </c>
      <c r="Q24" s="6">
        <v>0</v>
      </c>
      <c r="R24" s="6" t="s">
        <v>175</v>
      </c>
      <c r="S24" s="6" t="s">
        <v>190</v>
      </c>
      <c r="T24" s="9"/>
      <c r="U24" s="9"/>
      <c r="V24" s="9"/>
      <c r="W24" s="6" t="s">
        <v>581</v>
      </c>
      <c r="X24" s="9">
        <v>17</v>
      </c>
      <c r="Y24" s="6">
        <v>3.8</v>
      </c>
      <c r="Z24" s="6">
        <v>1.7</v>
      </c>
      <c r="AA24" s="11">
        <v>0.01</v>
      </c>
      <c r="AB24" s="9" t="s">
        <v>175</v>
      </c>
      <c r="AC24" s="9" t="s">
        <v>190</v>
      </c>
      <c r="AD24" s="9" t="s">
        <v>192</v>
      </c>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6" t="s">
        <v>213</v>
      </c>
      <c r="BU24" s="9"/>
      <c r="BV24" s="9"/>
      <c r="BW24" s="9"/>
      <c r="BX24" s="9"/>
      <c r="BY24" s="9"/>
      <c r="BZ24" s="6" t="s">
        <v>446</v>
      </c>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row>
    <row r="25" spans="1:173" s="6" customFormat="1" x14ac:dyDescent="0.25">
      <c r="A25" s="6" t="s">
        <v>173</v>
      </c>
      <c r="B25" s="6" t="s">
        <v>176</v>
      </c>
      <c r="C25" s="6" t="s">
        <v>177</v>
      </c>
      <c r="D25" s="6" t="s">
        <v>606</v>
      </c>
      <c r="E25" s="6" t="s">
        <v>607</v>
      </c>
      <c r="F25" s="6" t="s">
        <v>608</v>
      </c>
      <c r="G25" s="9"/>
      <c r="H25" s="9"/>
      <c r="I25" s="9"/>
      <c r="J25" s="10">
        <v>4260149870520</v>
      </c>
      <c r="K25" s="6" t="s">
        <v>233</v>
      </c>
      <c r="L25" s="9"/>
      <c r="M25" s="6">
        <v>24</v>
      </c>
      <c r="N25" s="6" t="s">
        <v>174</v>
      </c>
      <c r="O25" s="6" t="s">
        <v>189</v>
      </c>
      <c r="P25" s="9">
        <f>23.55/1.21</f>
        <v>19.462809917355372</v>
      </c>
      <c r="Q25" s="6">
        <v>0</v>
      </c>
      <c r="R25" s="6" t="s">
        <v>175</v>
      </c>
      <c r="S25" s="6" t="s">
        <v>190</v>
      </c>
      <c r="T25" s="9"/>
      <c r="U25" s="9"/>
      <c r="V25" s="9"/>
      <c r="W25" s="6" t="s">
        <v>609</v>
      </c>
      <c r="X25" s="9">
        <v>15.5</v>
      </c>
      <c r="Y25" s="9"/>
      <c r="Z25" s="9"/>
      <c r="AA25" s="11">
        <v>7.0000000000000007E-2</v>
      </c>
      <c r="AB25" s="9" t="s">
        <v>175</v>
      </c>
      <c r="AC25" s="9" t="s">
        <v>190</v>
      </c>
      <c r="AD25" s="9" t="s">
        <v>192</v>
      </c>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6" t="s">
        <v>227</v>
      </c>
      <c r="BU25" s="9"/>
      <c r="BV25" s="9"/>
      <c r="BW25" s="9"/>
      <c r="BX25" s="9"/>
      <c r="BY25" s="9"/>
      <c r="BZ25" s="6" t="s">
        <v>446</v>
      </c>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row>
    <row r="26" spans="1:173" s="6" customFormat="1" x14ac:dyDescent="0.25">
      <c r="A26" s="6" t="s">
        <v>173</v>
      </c>
      <c r="B26" s="6" t="s">
        <v>176</v>
      </c>
      <c r="C26" s="6" t="s">
        <v>177</v>
      </c>
      <c r="D26" s="6" t="s">
        <v>775</v>
      </c>
      <c r="E26" s="6" t="s">
        <v>610</v>
      </c>
      <c r="F26" s="9">
        <v>40241110</v>
      </c>
      <c r="G26" s="9"/>
      <c r="H26" s="9"/>
      <c r="I26" s="9"/>
      <c r="J26" s="10">
        <v>7331423001668</v>
      </c>
      <c r="K26" s="6" t="s">
        <v>373</v>
      </c>
      <c r="L26" s="9"/>
      <c r="M26" s="6">
        <v>24</v>
      </c>
      <c r="N26" s="6" t="s">
        <v>174</v>
      </c>
      <c r="O26" s="6" t="s">
        <v>189</v>
      </c>
      <c r="P26" s="9">
        <f>18.94/1.21</f>
        <v>15.652892561983473</v>
      </c>
      <c r="Q26" s="6">
        <v>0</v>
      </c>
      <c r="R26" s="6" t="s">
        <v>175</v>
      </c>
      <c r="S26" s="6" t="s">
        <v>190</v>
      </c>
      <c r="T26" s="9"/>
      <c r="U26" s="9"/>
      <c r="V26" s="9"/>
      <c r="W26" s="6" t="s">
        <v>611</v>
      </c>
      <c r="X26" s="9">
        <v>17</v>
      </c>
      <c r="Y26" s="9">
        <v>3.9</v>
      </c>
      <c r="Z26" s="9">
        <v>2</v>
      </c>
      <c r="AA26" s="11">
        <v>0.02</v>
      </c>
      <c r="AB26" s="9" t="s">
        <v>175</v>
      </c>
      <c r="AC26" s="9" t="s">
        <v>190</v>
      </c>
      <c r="AD26" s="9" t="s">
        <v>192</v>
      </c>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6" t="s">
        <v>204</v>
      </c>
      <c r="BU26" s="9"/>
      <c r="BV26" s="9"/>
      <c r="BW26" s="9"/>
      <c r="BX26" s="9"/>
      <c r="BY26" s="9"/>
      <c r="BZ26" s="6" t="s">
        <v>446</v>
      </c>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row>
    <row r="27" spans="1:173" s="12" customFormat="1" x14ac:dyDescent="0.25">
      <c r="A27" s="6" t="s">
        <v>173</v>
      </c>
      <c r="B27" s="6" t="s">
        <v>176</v>
      </c>
      <c r="C27" s="6" t="s">
        <v>177</v>
      </c>
      <c r="D27" s="6" t="s">
        <v>776</v>
      </c>
      <c r="E27" s="6" t="s">
        <v>612</v>
      </c>
      <c r="F27" s="9">
        <v>40265270</v>
      </c>
      <c r="G27" s="9"/>
      <c r="H27" s="9"/>
      <c r="I27" s="9"/>
      <c r="J27" s="10">
        <v>7331423001750</v>
      </c>
      <c r="K27" s="6" t="s">
        <v>373</v>
      </c>
      <c r="L27" s="9"/>
      <c r="M27" s="6">
        <v>24</v>
      </c>
      <c r="N27" s="6" t="s">
        <v>174</v>
      </c>
      <c r="O27" s="6" t="s">
        <v>189</v>
      </c>
      <c r="P27" s="9">
        <f>3.9/1.21</f>
        <v>3.2231404958677685</v>
      </c>
      <c r="Q27" s="6">
        <v>0</v>
      </c>
      <c r="R27" s="6" t="s">
        <v>175</v>
      </c>
      <c r="S27" s="6" t="s">
        <v>190</v>
      </c>
      <c r="T27" s="9"/>
      <c r="U27" s="9"/>
      <c r="V27" s="9"/>
      <c r="W27" s="6" t="s">
        <v>613</v>
      </c>
      <c r="X27" s="9"/>
      <c r="Y27" s="9"/>
      <c r="Z27" s="9"/>
      <c r="AA27" s="11">
        <v>0.04</v>
      </c>
      <c r="AB27" s="9" t="s">
        <v>175</v>
      </c>
      <c r="AC27" s="9" t="s">
        <v>190</v>
      </c>
      <c r="AD27" s="9" t="s">
        <v>192</v>
      </c>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6" t="s">
        <v>331</v>
      </c>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row>
    <row r="28" spans="1:173" s="6" customFormat="1" x14ac:dyDescent="0.25">
      <c r="A28" s="6" t="s">
        <v>173</v>
      </c>
      <c r="B28" s="6" t="s">
        <v>176</v>
      </c>
      <c r="C28" s="6" t="s">
        <v>177</v>
      </c>
      <c r="D28" s="6" t="s">
        <v>618</v>
      </c>
      <c r="E28" s="6" t="s">
        <v>619</v>
      </c>
      <c r="F28" s="6">
        <v>8016286</v>
      </c>
      <c r="G28" s="9"/>
      <c r="H28" s="9"/>
      <c r="I28" s="9"/>
      <c r="J28" s="10">
        <v>7391812010305</v>
      </c>
      <c r="K28" s="6" t="s">
        <v>357</v>
      </c>
      <c r="L28" s="9"/>
      <c r="M28" s="6">
        <v>24</v>
      </c>
      <c r="N28" s="6" t="s">
        <v>174</v>
      </c>
      <c r="O28" s="6" t="s">
        <v>189</v>
      </c>
      <c r="P28" s="9">
        <f>23.95/1.21</f>
        <v>19.793388429752067</v>
      </c>
      <c r="Q28" s="6">
        <v>0</v>
      </c>
      <c r="R28" s="6" t="s">
        <v>175</v>
      </c>
      <c r="S28" s="6" t="s">
        <v>190</v>
      </c>
      <c r="T28" s="9"/>
      <c r="U28" s="9"/>
      <c r="V28" s="9"/>
      <c r="W28" s="6" t="s">
        <v>620</v>
      </c>
      <c r="X28" s="9"/>
      <c r="Y28" s="9"/>
      <c r="Z28" s="9"/>
      <c r="AA28" s="11">
        <v>0.05</v>
      </c>
      <c r="AB28" s="9" t="s">
        <v>175</v>
      </c>
      <c r="AC28" s="9" t="s">
        <v>190</v>
      </c>
      <c r="AD28" s="9" t="s">
        <v>192</v>
      </c>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6" t="s">
        <v>204</v>
      </c>
      <c r="BU28" s="9"/>
      <c r="BV28" s="9"/>
      <c r="BW28" s="9"/>
      <c r="BX28" s="9"/>
      <c r="BY28" s="9"/>
      <c r="BZ28" s="6" t="s">
        <v>446</v>
      </c>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row>
    <row r="29" spans="1:173" s="6" customFormat="1" x14ac:dyDescent="0.25">
      <c r="A29" s="6" t="s">
        <v>173</v>
      </c>
      <c r="B29" s="6" t="s">
        <v>176</v>
      </c>
      <c r="C29" s="6" t="s">
        <v>177</v>
      </c>
      <c r="D29" s="6" t="s">
        <v>668</v>
      </c>
      <c r="E29" s="6" t="s">
        <v>638</v>
      </c>
      <c r="F29" s="6" t="s">
        <v>639</v>
      </c>
      <c r="G29" s="9"/>
      <c r="H29" s="9"/>
      <c r="I29" s="9"/>
      <c r="J29" s="10">
        <v>4260149870254</v>
      </c>
      <c r="K29" s="6" t="s">
        <v>233</v>
      </c>
      <c r="L29" s="9"/>
      <c r="M29" s="6">
        <v>24</v>
      </c>
      <c r="N29" s="6" t="s">
        <v>174</v>
      </c>
      <c r="O29" s="6" t="s">
        <v>189</v>
      </c>
      <c r="P29" s="9">
        <f>12.15/1.21</f>
        <v>10.041322314049587</v>
      </c>
      <c r="Q29" s="6">
        <v>20</v>
      </c>
      <c r="R29" s="6" t="s">
        <v>190</v>
      </c>
      <c r="S29" s="6" t="s">
        <v>190</v>
      </c>
      <c r="T29" s="9"/>
      <c r="U29" s="9"/>
      <c r="V29" s="9"/>
      <c r="W29" s="6" t="s">
        <v>640</v>
      </c>
      <c r="X29" s="9">
        <v>9.1999999999999993</v>
      </c>
      <c r="Y29" s="9">
        <v>9.1999999999999993</v>
      </c>
      <c r="Z29" s="9">
        <v>2.7</v>
      </c>
      <c r="AA29" s="11">
        <v>0.01</v>
      </c>
      <c r="AB29" s="9" t="s">
        <v>175</v>
      </c>
      <c r="AC29" s="9" t="s">
        <v>190</v>
      </c>
      <c r="AD29" s="9" t="s">
        <v>192</v>
      </c>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t="s">
        <v>204</v>
      </c>
      <c r="BU29" s="9"/>
      <c r="BV29" s="9"/>
      <c r="BW29" s="9"/>
      <c r="BX29" s="9"/>
      <c r="BY29" s="9"/>
      <c r="BZ29" s="6" t="s">
        <v>446</v>
      </c>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row>
    <row r="30" spans="1:173" s="6" customFormat="1" x14ac:dyDescent="0.25">
      <c r="A30" s="9" t="s">
        <v>173</v>
      </c>
      <c r="B30" s="9" t="s">
        <v>176</v>
      </c>
      <c r="C30" s="9" t="s">
        <v>180</v>
      </c>
      <c r="D30" s="9" t="s">
        <v>671</v>
      </c>
      <c r="E30" s="9" t="s">
        <v>186</v>
      </c>
      <c r="F30" s="13">
        <v>740380</v>
      </c>
      <c r="G30" s="9"/>
      <c r="H30" s="9"/>
      <c r="I30" s="9"/>
      <c r="J30" s="10">
        <v>7330033906226</v>
      </c>
      <c r="K30" s="9" t="s">
        <v>187</v>
      </c>
      <c r="L30" s="9"/>
      <c r="M30" s="9">
        <v>24</v>
      </c>
      <c r="N30" s="9" t="s">
        <v>188</v>
      </c>
      <c r="O30" s="9" t="s">
        <v>189</v>
      </c>
      <c r="P30" s="9">
        <f>79.95/1.21</f>
        <v>66.074380165289256</v>
      </c>
      <c r="Q30" s="9">
        <v>0</v>
      </c>
      <c r="R30" s="9" t="s">
        <v>175</v>
      </c>
      <c r="S30" s="9" t="s">
        <v>190</v>
      </c>
      <c r="T30" s="9" t="s">
        <v>175</v>
      </c>
      <c r="U30" s="9" t="s">
        <v>175</v>
      </c>
      <c r="V30" s="9" t="s">
        <v>175</v>
      </c>
      <c r="W30" s="9" t="s">
        <v>191</v>
      </c>
      <c r="X30" s="9"/>
      <c r="Y30" s="9"/>
      <c r="Z30" s="9"/>
      <c r="AA30" s="11">
        <v>0.34</v>
      </c>
      <c r="AB30" s="9" t="s">
        <v>175</v>
      </c>
      <c r="AC30" s="9" t="s">
        <v>190</v>
      </c>
      <c r="AD30" s="9" t="s">
        <v>192</v>
      </c>
      <c r="AE30" s="9"/>
      <c r="AF30" s="9"/>
      <c r="AG30" s="9"/>
      <c r="AH30" s="9"/>
      <c r="AI30" s="9"/>
      <c r="AJ30" s="9">
        <v>0</v>
      </c>
      <c r="AK30" s="9"/>
      <c r="AL30" s="9">
        <v>0</v>
      </c>
      <c r="AM30" s="9"/>
      <c r="AN30" s="9">
        <v>0</v>
      </c>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t="s">
        <v>198</v>
      </c>
      <c r="BU30" s="9"/>
      <c r="BV30" s="9"/>
      <c r="BW30" s="9"/>
      <c r="BX30" s="9"/>
      <c r="BY30" s="9"/>
      <c r="BZ30" s="13" t="s">
        <v>235</v>
      </c>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row>
    <row r="31" spans="1:173" s="6" customFormat="1" x14ac:dyDescent="0.25">
      <c r="A31" s="6" t="s">
        <v>173</v>
      </c>
      <c r="B31" s="6" t="s">
        <v>176</v>
      </c>
      <c r="C31" s="6" t="s">
        <v>180</v>
      </c>
      <c r="D31" s="6" t="s">
        <v>672</v>
      </c>
      <c r="E31" s="6" t="s">
        <v>231</v>
      </c>
      <c r="F31" s="6" t="s">
        <v>232</v>
      </c>
      <c r="J31" s="7">
        <v>4260149870841</v>
      </c>
      <c r="K31" s="6" t="s">
        <v>233</v>
      </c>
      <c r="M31" s="6">
        <v>24</v>
      </c>
      <c r="N31" s="6" t="s">
        <v>174</v>
      </c>
      <c r="O31" s="6" t="s">
        <v>189</v>
      </c>
      <c r="P31" s="6">
        <f>39.85/1.21</f>
        <v>32.933884297520663</v>
      </c>
      <c r="Q31" s="6">
        <v>0</v>
      </c>
      <c r="R31" s="6" t="s">
        <v>175</v>
      </c>
      <c r="S31" s="6" t="s">
        <v>190</v>
      </c>
      <c r="W31" s="6" t="s">
        <v>234</v>
      </c>
      <c r="X31" s="6">
        <v>20.2</v>
      </c>
      <c r="Y31" s="6">
        <v>20.2</v>
      </c>
      <c r="Z31" s="6">
        <v>12.5</v>
      </c>
      <c r="AA31" s="8">
        <v>0.41</v>
      </c>
      <c r="AB31" s="6" t="s">
        <v>175</v>
      </c>
      <c r="AC31" s="6" t="s">
        <v>190</v>
      </c>
      <c r="AD31" s="6" t="s">
        <v>192</v>
      </c>
      <c r="BZ31" s="6" t="s">
        <v>235</v>
      </c>
      <c r="CK31" s="6" t="s">
        <v>236</v>
      </c>
    </row>
    <row r="32" spans="1:173" s="6" customFormat="1" x14ac:dyDescent="0.25">
      <c r="A32" s="6" t="s">
        <v>173</v>
      </c>
      <c r="B32" s="6" t="s">
        <v>176</v>
      </c>
      <c r="C32" s="6" t="s">
        <v>180</v>
      </c>
      <c r="D32" s="6" t="s">
        <v>673</v>
      </c>
      <c r="E32" s="6" t="s">
        <v>237</v>
      </c>
      <c r="F32" s="6" t="s">
        <v>238</v>
      </c>
      <c r="J32" s="7">
        <v>4260149871619</v>
      </c>
      <c r="K32" s="6" t="s">
        <v>233</v>
      </c>
      <c r="M32" s="6">
        <v>24</v>
      </c>
      <c r="N32" s="6" t="s">
        <v>188</v>
      </c>
      <c r="O32" s="6" t="s">
        <v>189</v>
      </c>
      <c r="P32" s="6">
        <f>27.25/1.21</f>
        <v>22.520661157024794</v>
      </c>
      <c r="Q32" s="6">
        <v>0</v>
      </c>
      <c r="R32" s="6" t="s">
        <v>175</v>
      </c>
      <c r="S32" s="6" t="s">
        <v>190</v>
      </c>
      <c r="W32" s="6" t="s">
        <v>239</v>
      </c>
      <c r="X32" s="6">
        <v>12.7</v>
      </c>
      <c r="Y32" s="6">
        <v>12.7</v>
      </c>
      <c r="Z32" s="6">
        <v>14.8</v>
      </c>
      <c r="AA32" s="8">
        <v>0.38</v>
      </c>
      <c r="AB32" s="6" t="s">
        <v>175</v>
      </c>
      <c r="AC32" s="6" t="s">
        <v>190</v>
      </c>
      <c r="AD32" s="6" t="s">
        <v>192</v>
      </c>
      <c r="BZ32" s="6" t="s">
        <v>240</v>
      </c>
      <c r="CK32" s="6" t="s">
        <v>241</v>
      </c>
    </row>
    <row r="33" spans="1:173" s="6" customFormat="1" x14ac:dyDescent="0.25">
      <c r="A33" s="6" t="s">
        <v>173</v>
      </c>
      <c r="B33" s="6" t="s">
        <v>176</v>
      </c>
      <c r="C33" s="6" t="s">
        <v>180</v>
      </c>
      <c r="D33" s="6" t="s">
        <v>674</v>
      </c>
      <c r="E33" s="6" t="s">
        <v>242</v>
      </c>
      <c r="F33" s="6" t="s">
        <v>243</v>
      </c>
      <c r="J33" s="7">
        <v>4260149871602</v>
      </c>
      <c r="K33" s="6" t="s">
        <v>233</v>
      </c>
      <c r="M33" s="6">
        <v>24</v>
      </c>
      <c r="N33" s="6" t="s">
        <v>174</v>
      </c>
      <c r="O33" s="6" t="s">
        <v>189</v>
      </c>
      <c r="P33" s="6">
        <f>22.95/1.21</f>
        <v>18.966942148760332</v>
      </c>
      <c r="Q33" s="6">
        <v>0</v>
      </c>
      <c r="R33" s="6" t="s">
        <v>175</v>
      </c>
      <c r="S33" s="6" t="s">
        <v>190</v>
      </c>
      <c r="W33" s="6" t="s">
        <v>244</v>
      </c>
      <c r="X33" s="6">
        <v>11</v>
      </c>
      <c r="Y33" s="6">
        <v>11</v>
      </c>
      <c r="Z33" s="6">
        <v>10.3</v>
      </c>
      <c r="AA33" s="8">
        <v>0.22</v>
      </c>
      <c r="AB33" s="6" t="s">
        <v>175</v>
      </c>
      <c r="AC33" s="6" t="s">
        <v>190</v>
      </c>
      <c r="AD33" s="6" t="s">
        <v>192</v>
      </c>
      <c r="BZ33" s="6" t="s">
        <v>240</v>
      </c>
      <c r="CK33" s="6" t="s">
        <v>245</v>
      </c>
    </row>
    <row r="34" spans="1:173" s="6" customFormat="1" x14ac:dyDescent="0.25">
      <c r="A34" s="12" t="s">
        <v>173</v>
      </c>
      <c r="B34" s="12" t="s">
        <v>176</v>
      </c>
      <c r="C34" s="12" t="s">
        <v>180</v>
      </c>
      <c r="D34" s="12" t="s">
        <v>675</v>
      </c>
      <c r="E34" s="12" t="s">
        <v>291</v>
      </c>
      <c r="F34" s="12">
        <v>37221</v>
      </c>
      <c r="G34" s="12"/>
      <c r="H34" s="12"/>
      <c r="I34" s="12"/>
      <c r="J34" s="14">
        <v>4779022110726</v>
      </c>
      <c r="K34" s="12"/>
      <c r="L34" s="12"/>
      <c r="M34" s="12">
        <v>24</v>
      </c>
      <c r="N34" s="12" t="s">
        <v>174</v>
      </c>
      <c r="O34" s="12" t="s">
        <v>189</v>
      </c>
      <c r="P34" s="12">
        <f>78.95/1.21</f>
        <v>65.247933884297524</v>
      </c>
      <c r="Q34" s="12">
        <v>0</v>
      </c>
      <c r="R34" s="12" t="s">
        <v>175</v>
      </c>
      <c r="S34" s="12" t="s">
        <v>190</v>
      </c>
      <c r="T34" s="12"/>
      <c r="U34" s="12"/>
      <c r="V34" s="12"/>
      <c r="W34" s="12" t="s">
        <v>292</v>
      </c>
      <c r="X34" s="12" t="s">
        <v>227</v>
      </c>
      <c r="Y34" s="12" t="s">
        <v>227</v>
      </c>
      <c r="Z34" s="12" t="s">
        <v>227</v>
      </c>
      <c r="AA34" s="15">
        <v>25</v>
      </c>
      <c r="AB34" s="12" t="s">
        <v>175</v>
      </c>
      <c r="AC34" s="12" t="s">
        <v>190</v>
      </c>
      <c r="AD34" s="12" t="s">
        <v>192</v>
      </c>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t="s">
        <v>227</v>
      </c>
      <c r="BU34" s="12"/>
      <c r="BV34" s="12"/>
      <c r="BW34" s="12"/>
      <c r="BX34" s="12"/>
      <c r="BY34" s="12"/>
      <c r="BZ34" s="12"/>
      <c r="CA34" s="12"/>
      <c r="CB34" s="12"/>
      <c r="CC34" s="12"/>
      <c r="CD34" s="12"/>
      <c r="CE34" s="12"/>
      <c r="CF34" s="12"/>
      <c r="CG34" s="12"/>
      <c r="CH34" s="12"/>
      <c r="CI34" s="12"/>
      <c r="CJ34" s="12"/>
      <c r="CK34" s="12" t="s">
        <v>297</v>
      </c>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row>
    <row r="35" spans="1:173" s="6" customFormat="1" x14ac:dyDescent="0.25">
      <c r="A35" s="6" t="s">
        <v>173</v>
      </c>
      <c r="B35" s="6" t="s">
        <v>176</v>
      </c>
      <c r="C35" s="6" t="s">
        <v>180</v>
      </c>
      <c r="D35" s="6" t="s">
        <v>778</v>
      </c>
      <c r="E35" s="6" t="s">
        <v>347</v>
      </c>
      <c r="F35" s="6">
        <v>740310</v>
      </c>
      <c r="J35" s="7">
        <v>7330033906165</v>
      </c>
      <c r="K35" s="6" t="s">
        <v>187</v>
      </c>
      <c r="M35" s="6">
        <v>24</v>
      </c>
      <c r="N35" s="6" t="s">
        <v>188</v>
      </c>
      <c r="O35" s="6" t="s">
        <v>189</v>
      </c>
      <c r="P35" s="6">
        <f>62.85/1.21</f>
        <v>51.942148760330582</v>
      </c>
      <c r="Q35" s="6">
        <v>0</v>
      </c>
      <c r="R35" s="6" t="s">
        <v>175</v>
      </c>
      <c r="S35" s="6" t="s">
        <v>190</v>
      </c>
      <c r="W35" s="6" t="s">
        <v>348</v>
      </c>
      <c r="X35" s="6">
        <v>9.1</v>
      </c>
      <c r="Y35" s="6">
        <v>9.1</v>
      </c>
      <c r="Z35" s="6">
        <v>17.8</v>
      </c>
      <c r="AA35" s="8">
        <v>0.43</v>
      </c>
      <c r="AB35" s="6" t="s">
        <v>175</v>
      </c>
      <c r="AC35" s="6" t="s">
        <v>190</v>
      </c>
      <c r="AD35" s="6" t="s">
        <v>192</v>
      </c>
      <c r="BT35" s="6" t="s">
        <v>227</v>
      </c>
      <c r="BZ35" s="6" t="s">
        <v>746</v>
      </c>
      <c r="CK35" s="6" t="s">
        <v>349</v>
      </c>
    </row>
    <row r="36" spans="1:173" s="6" customFormat="1" x14ac:dyDescent="0.25">
      <c r="A36" s="6" t="s">
        <v>173</v>
      </c>
      <c r="B36" s="6" t="s">
        <v>176</v>
      </c>
      <c r="C36" s="6" t="s">
        <v>180</v>
      </c>
      <c r="D36" s="6" t="s">
        <v>779</v>
      </c>
      <c r="E36" s="6" t="s">
        <v>356</v>
      </c>
      <c r="F36" s="6">
        <v>8019751</v>
      </c>
      <c r="J36" s="7">
        <v>7612013197511</v>
      </c>
      <c r="K36" s="6" t="s">
        <v>357</v>
      </c>
      <c r="M36" s="6">
        <v>24</v>
      </c>
      <c r="N36" s="6" t="s">
        <v>188</v>
      </c>
      <c r="O36" s="6" t="s">
        <v>189</v>
      </c>
      <c r="P36" s="6">
        <f>32.95/1.21</f>
        <v>27.23140495867769</v>
      </c>
      <c r="Q36" s="6">
        <v>0</v>
      </c>
      <c r="R36" s="6" t="s">
        <v>175</v>
      </c>
      <c r="S36" s="6" t="s">
        <v>190</v>
      </c>
      <c r="W36" s="6" t="s">
        <v>358</v>
      </c>
      <c r="X36" s="6">
        <v>10.7</v>
      </c>
      <c r="Y36" s="6">
        <v>10.7</v>
      </c>
      <c r="Z36" s="6">
        <v>13.6</v>
      </c>
      <c r="AA36" s="8">
        <v>0.21</v>
      </c>
      <c r="AB36" s="6" t="s">
        <v>175</v>
      </c>
      <c r="AC36" s="6" t="s">
        <v>190</v>
      </c>
      <c r="AD36" s="6" t="s">
        <v>192</v>
      </c>
      <c r="BT36" s="6" t="s">
        <v>227</v>
      </c>
      <c r="BZ36" s="6" t="s">
        <v>235</v>
      </c>
      <c r="CK36" s="6" t="s">
        <v>360</v>
      </c>
    </row>
    <row r="37" spans="1:173" s="6" customFormat="1" x14ac:dyDescent="0.25">
      <c r="A37" s="6" t="s">
        <v>173</v>
      </c>
      <c r="B37" s="6" t="s">
        <v>176</v>
      </c>
      <c r="C37" s="6" t="s">
        <v>180</v>
      </c>
      <c r="D37" s="6" t="s">
        <v>780</v>
      </c>
      <c r="E37" s="6" t="s">
        <v>366</v>
      </c>
      <c r="F37" s="6">
        <v>654189</v>
      </c>
      <c r="J37" s="7">
        <v>8592638654189</v>
      </c>
      <c r="K37" s="6" t="s">
        <v>352</v>
      </c>
      <c r="M37" s="6">
        <v>24</v>
      </c>
      <c r="N37" s="6" t="s">
        <v>188</v>
      </c>
      <c r="O37" s="6" t="s">
        <v>189</v>
      </c>
      <c r="P37" s="6">
        <f>39.85/1.21</f>
        <v>32.933884297520663</v>
      </c>
      <c r="Q37" s="6">
        <v>0</v>
      </c>
      <c r="R37" s="6" t="s">
        <v>175</v>
      </c>
      <c r="S37" s="6" t="s">
        <v>190</v>
      </c>
      <c r="W37" s="6" t="s">
        <v>367</v>
      </c>
      <c r="AA37" s="8">
        <v>1.26</v>
      </c>
      <c r="AB37" s="6" t="s">
        <v>175</v>
      </c>
      <c r="AC37" s="6" t="s">
        <v>190</v>
      </c>
      <c r="AD37" s="6" t="s">
        <v>192</v>
      </c>
      <c r="BT37" s="6" t="s">
        <v>227</v>
      </c>
      <c r="CK37" s="6" t="s">
        <v>368</v>
      </c>
    </row>
    <row r="38" spans="1:173" s="6" customFormat="1" x14ac:dyDescent="0.25">
      <c r="A38" s="6" t="s">
        <v>173</v>
      </c>
      <c r="B38" s="6" t="s">
        <v>176</v>
      </c>
      <c r="C38" s="6" t="s">
        <v>180</v>
      </c>
      <c r="D38" s="6" t="s">
        <v>781</v>
      </c>
      <c r="E38" s="6" t="s">
        <v>369</v>
      </c>
      <c r="F38" s="6">
        <v>605204</v>
      </c>
      <c r="J38" s="7">
        <v>8592638605204</v>
      </c>
      <c r="K38" s="6" t="s">
        <v>352</v>
      </c>
      <c r="M38" s="6">
        <v>24</v>
      </c>
      <c r="N38" s="6" t="s">
        <v>188</v>
      </c>
      <c r="O38" s="6" t="s">
        <v>189</v>
      </c>
      <c r="P38" s="6">
        <f>53.45/1.21</f>
        <v>44.173553719008268</v>
      </c>
      <c r="Q38" s="6">
        <v>0</v>
      </c>
      <c r="R38" s="6" t="s">
        <v>175</v>
      </c>
      <c r="S38" s="6" t="s">
        <v>190</v>
      </c>
      <c r="W38" s="16" t="s">
        <v>370</v>
      </c>
      <c r="X38" s="6">
        <v>12.5</v>
      </c>
      <c r="Y38" s="6">
        <v>12.5</v>
      </c>
      <c r="Z38" s="6">
        <v>19.7</v>
      </c>
      <c r="AA38" s="8">
        <v>0.93</v>
      </c>
      <c r="AB38" s="6" t="s">
        <v>175</v>
      </c>
      <c r="AC38" s="6" t="s">
        <v>190</v>
      </c>
      <c r="AD38" s="6" t="s">
        <v>192</v>
      </c>
      <c r="BT38" s="6" t="s">
        <v>227</v>
      </c>
      <c r="BZ38" s="6" t="s">
        <v>746</v>
      </c>
    </row>
    <row r="39" spans="1:173" s="6" customFormat="1" x14ac:dyDescent="0.25">
      <c r="A39" s="6" t="s">
        <v>173</v>
      </c>
      <c r="B39" s="6" t="s">
        <v>176</v>
      </c>
      <c r="C39" s="6" t="s">
        <v>180</v>
      </c>
      <c r="D39" s="6" t="s">
        <v>642</v>
      </c>
      <c r="E39" s="6" t="s">
        <v>376</v>
      </c>
      <c r="F39" s="6">
        <v>8019750</v>
      </c>
      <c r="J39" s="7">
        <v>7612013197504</v>
      </c>
      <c r="K39" s="6" t="s">
        <v>357</v>
      </c>
      <c r="M39" s="6">
        <v>24</v>
      </c>
      <c r="N39" s="6" t="s">
        <v>174</v>
      </c>
      <c r="O39" s="6" t="s">
        <v>189</v>
      </c>
      <c r="P39" s="6">
        <f>64.95/1.21</f>
        <v>53.677685950413228</v>
      </c>
      <c r="Q39" s="6">
        <v>0</v>
      </c>
      <c r="R39" s="6" t="s">
        <v>175</v>
      </c>
      <c r="S39" s="6" t="s">
        <v>190</v>
      </c>
      <c r="W39" s="6" t="s">
        <v>377</v>
      </c>
      <c r="X39" s="6">
        <v>11.5</v>
      </c>
      <c r="Y39" s="6">
        <v>11.5</v>
      </c>
      <c r="Z39" s="6">
        <v>21</v>
      </c>
      <c r="AA39" s="8">
        <v>0.72</v>
      </c>
      <c r="AB39" s="6" t="s">
        <v>175</v>
      </c>
      <c r="AC39" s="6" t="s">
        <v>190</v>
      </c>
      <c r="AD39" s="6" t="s">
        <v>192</v>
      </c>
      <c r="BT39" s="6" t="s">
        <v>227</v>
      </c>
      <c r="BZ39" s="6" t="s">
        <v>235</v>
      </c>
      <c r="CK39" s="6" t="s">
        <v>378</v>
      </c>
    </row>
    <row r="40" spans="1:173" s="6" customFormat="1" x14ac:dyDescent="0.25">
      <c r="A40" s="6" t="s">
        <v>173</v>
      </c>
      <c r="B40" s="6" t="s">
        <v>176</v>
      </c>
      <c r="C40" s="6" t="s">
        <v>180</v>
      </c>
      <c r="D40" s="6" t="s">
        <v>676</v>
      </c>
      <c r="E40" s="6" t="s">
        <v>383</v>
      </c>
      <c r="F40" s="6" t="s">
        <v>384</v>
      </c>
      <c r="J40" s="7">
        <v>4260149871053</v>
      </c>
      <c r="K40" s="6" t="s">
        <v>233</v>
      </c>
      <c r="M40" s="6">
        <v>24</v>
      </c>
      <c r="N40" s="6" t="s">
        <v>174</v>
      </c>
      <c r="O40" s="6" t="s">
        <v>189</v>
      </c>
      <c r="P40" s="6">
        <f>47.95/1.21</f>
        <v>39.628099173553721</v>
      </c>
      <c r="Q40" s="6">
        <v>0</v>
      </c>
      <c r="R40" s="6" t="s">
        <v>175</v>
      </c>
      <c r="S40" s="6" t="s">
        <v>190</v>
      </c>
      <c r="W40" s="6" t="s">
        <v>385</v>
      </c>
      <c r="X40" s="6">
        <v>9.9</v>
      </c>
      <c r="Y40" s="6">
        <v>9.9</v>
      </c>
      <c r="Z40" s="6">
        <v>11</v>
      </c>
      <c r="AA40" s="8">
        <v>0.11</v>
      </c>
      <c r="AB40" s="6" t="s">
        <v>175</v>
      </c>
      <c r="AC40" s="6" t="s">
        <v>190</v>
      </c>
      <c r="AD40" s="6" t="s">
        <v>192</v>
      </c>
      <c r="BT40" s="6" t="s">
        <v>204</v>
      </c>
      <c r="BZ40" s="6" t="s">
        <v>386</v>
      </c>
      <c r="CK40" s="6" t="s">
        <v>387</v>
      </c>
    </row>
    <row r="41" spans="1:173" s="6" customFormat="1" x14ac:dyDescent="0.25">
      <c r="A41" s="6" t="s">
        <v>173</v>
      </c>
      <c r="B41" s="6" t="s">
        <v>176</v>
      </c>
      <c r="C41" s="6" t="s">
        <v>180</v>
      </c>
      <c r="D41" s="6" t="s">
        <v>402</v>
      </c>
      <c r="E41" s="6" t="s">
        <v>403</v>
      </c>
      <c r="F41" s="6">
        <v>8019745</v>
      </c>
      <c r="J41" s="7">
        <v>7612013197450</v>
      </c>
      <c r="K41" s="6" t="s">
        <v>357</v>
      </c>
      <c r="M41" s="6">
        <v>24</v>
      </c>
      <c r="N41" s="6" t="s">
        <v>174</v>
      </c>
      <c r="O41" s="6" t="s">
        <v>189</v>
      </c>
      <c r="P41" s="6">
        <f>41.95/1.21</f>
        <v>34.669421487603309</v>
      </c>
      <c r="Q41" s="6">
        <v>0</v>
      </c>
      <c r="R41" s="6" t="s">
        <v>175</v>
      </c>
      <c r="S41" s="6" t="s">
        <v>190</v>
      </c>
      <c r="W41" s="6" t="s">
        <v>404</v>
      </c>
      <c r="AA41" s="8">
        <v>0.38</v>
      </c>
      <c r="AB41" s="6" t="s">
        <v>175</v>
      </c>
      <c r="AC41" s="6" t="s">
        <v>190</v>
      </c>
      <c r="AD41" s="6" t="s">
        <v>192</v>
      </c>
      <c r="BT41" s="6" t="s">
        <v>227</v>
      </c>
      <c r="BZ41" s="6" t="s">
        <v>235</v>
      </c>
      <c r="CK41" s="6" t="s">
        <v>405</v>
      </c>
    </row>
    <row r="42" spans="1:173" s="6" customFormat="1" x14ac:dyDescent="0.25">
      <c r="A42" s="6" t="s">
        <v>173</v>
      </c>
      <c r="B42" s="6" t="s">
        <v>176</v>
      </c>
      <c r="C42" s="6" t="s">
        <v>180</v>
      </c>
      <c r="D42" s="6" t="s">
        <v>782</v>
      </c>
      <c r="E42" s="6" t="s">
        <v>408</v>
      </c>
      <c r="F42" s="6" t="s">
        <v>409</v>
      </c>
      <c r="J42" s="7">
        <v>4260149870094</v>
      </c>
      <c r="K42" s="6" t="s">
        <v>233</v>
      </c>
      <c r="M42" s="6">
        <v>24</v>
      </c>
      <c r="N42" s="6" t="s">
        <v>174</v>
      </c>
      <c r="O42" s="6" t="s">
        <v>189</v>
      </c>
      <c r="P42" s="6">
        <f>58.85/1.21</f>
        <v>48.63636363636364</v>
      </c>
      <c r="Q42" s="6">
        <v>0</v>
      </c>
      <c r="R42" s="6" t="s">
        <v>175</v>
      </c>
      <c r="S42" s="6" t="s">
        <v>190</v>
      </c>
      <c r="W42" s="6" t="s">
        <v>410</v>
      </c>
      <c r="X42" s="6">
        <v>11.7</v>
      </c>
      <c r="Y42" s="6">
        <v>11.7</v>
      </c>
      <c r="Z42" s="6">
        <v>20.2</v>
      </c>
      <c r="AA42" s="8">
        <v>0.76</v>
      </c>
      <c r="AB42" s="6" t="s">
        <v>175</v>
      </c>
      <c r="AC42" s="6" t="s">
        <v>190</v>
      </c>
      <c r="AD42" s="6" t="s">
        <v>192</v>
      </c>
      <c r="BT42" s="6" t="s">
        <v>227</v>
      </c>
      <c r="BZ42" s="6" t="s">
        <v>411</v>
      </c>
    </row>
    <row r="43" spans="1:173" s="6" customFormat="1" x14ac:dyDescent="0.25">
      <c r="A43" s="6" t="s">
        <v>173</v>
      </c>
      <c r="B43" s="6" t="s">
        <v>176</v>
      </c>
      <c r="C43" s="6" t="s">
        <v>180</v>
      </c>
      <c r="D43" s="6" t="s">
        <v>783</v>
      </c>
      <c r="E43" s="6" t="s">
        <v>416</v>
      </c>
      <c r="F43" s="6">
        <v>624007</v>
      </c>
      <c r="J43" s="7">
        <v>8592638624007</v>
      </c>
      <c r="K43" s="6" t="s">
        <v>352</v>
      </c>
      <c r="M43" s="6">
        <v>24</v>
      </c>
      <c r="N43" s="6" t="s">
        <v>174</v>
      </c>
      <c r="O43" s="6" t="s">
        <v>189</v>
      </c>
      <c r="P43" s="6">
        <f>52.95/1.21</f>
        <v>43.760330578512402</v>
      </c>
      <c r="Q43" s="6">
        <v>0</v>
      </c>
      <c r="R43" s="6" t="s">
        <v>175</v>
      </c>
      <c r="S43" s="6" t="s">
        <v>190</v>
      </c>
      <c r="W43" s="6" t="s">
        <v>417</v>
      </c>
      <c r="X43" s="6">
        <v>14.4</v>
      </c>
      <c r="Y43" s="6">
        <v>14.4</v>
      </c>
      <c r="Z43" s="6">
        <v>17</v>
      </c>
      <c r="AA43" s="8">
        <v>0.8</v>
      </c>
      <c r="AB43" s="6" t="s">
        <v>175</v>
      </c>
      <c r="AC43" s="6" t="s">
        <v>190</v>
      </c>
      <c r="AD43" s="6" t="s">
        <v>192</v>
      </c>
      <c r="BT43" s="6" t="s">
        <v>204</v>
      </c>
      <c r="BZ43" s="6" t="s">
        <v>418</v>
      </c>
    </row>
    <row r="44" spans="1:173" s="6" customFormat="1" x14ac:dyDescent="0.25">
      <c r="A44" s="6" t="s">
        <v>173</v>
      </c>
      <c r="B44" s="6" t="s">
        <v>176</v>
      </c>
      <c r="C44" s="6" t="s">
        <v>180</v>
      </c>
      <c r="D44" s="6" t="s">
        <v>784</v>
      </c>
      <c r="E44" s="6" t="s">
        <v>419</v>
      </c>
      <c r="F44" s="6">
        <v>623000</v>
      </c>
      <c r="J44" s="7">
        <v>8592638623000</v>
      </c>
      <c r="K44" s="6" t="s">
        <v>352</v>
      </c>
      <c r="M44" s="6">
        <v>24</v>
      </c>
      <c r="N44" s="6" t="s">
        <v>174</v>
      </c>
      <c r="O44" s="6" t="s">
        <v>189</v>
      </c>
      <c r="P44" s="6">
        <f>46.95/1.21</f>
        <v>38.801652892561989</v>
      </c>
      <c r="Q44" s="6">
        <v>0</v>
      </c>
      <c r="R44" s="6" t="s">
        <v>175</v>
      </c>
      <c r="S44" s="6" t="s">
        <v>190</v>
      </c>
      <c r="W44" s="6" t="s">
        <v>420</v>
      </c>
      <c r="AA44" s="8">
        <v>0.55000000000000004</v>
      </c>
      <c r="AB44" s="6" t="s">
        <v>175</v>
      </c>
      <c r="AC44" s="6" t="s">
        <v>190</v>
      </c>
      <c r="AD44" s="6" t="s">
        <v>192</v>
      </c>
      <c r="BT44" s="6" t="s">
        <v>204</v>
      </c>
      <c r="BZ44" s="6" t="s">
        <v>235</v>
      </c>
    </row>
    <row r="45" spans="1:173" s="6" customFormat="1" x14ac:dyDescent="0.25">
      <c r="A45" s="6" t="s">
        <v>173</v>
      </c>
      <c r="B45" s="6" t="s">
        <v>176</v>
      </c>
      <c r="C45" s="6" t="s">
        <v>180</v>
      </c>
      <c r="D45" s="6" t="s">
        <v>505</v>
      </c>
      <c r="E45" s="6" t="s">
        <v>506</v>
      </c>
      <c r="F45" s="6">
        <v>737420</v>
      </c>
      <c r="J45" s="7">
        <v>7330033898262</v>
      </c>
      <c r="K45" s="6" t="s">
        <v>187</v>
      </c>
      <c r="M45" s="6">
        <v>24</v>
      </c>
      <c r="N45" s="6" t="s">
        <v>174</v>
      </c>
      <c r="O45" s="6" t="s">
        <v>189</v>
      </c>
      <c r="P45" s="6">
        <f>35.85/1.21</f>
        <v>29.628099173553721</v>
      </c>
      <c r="Q45" s="6">
        <v>0</v>
      </c>
      <c r="R45" s="6" t="s">
        <v>175</v>
      </c>
      <c r="S45" s="6" t="s">
        <v>190</v>
      </c>
      <c r="W45" s="6" t="s">
        <v>507</v>
      </c>
      <c r="X45" s="6">
        <v>21.3</v>
      </c>
      <c r="Y45" s="6">
        <v>5</v>
      </c>
      <c r="Z45" s="6">
        <v>5</v>
      </c>
      <c r="AA45" s="8">
        <v>0.27</v>
      </c>
      <c r="AB45" s="6" t="s">
        <v>175</v>
      </c>
      <c r="AC45" s="6" t="s">
        <v>190</v>
      </c>
      <c r="AD45" s="6" t="s">
        <v>192</v>
      </c>
      <c r="BT45" s="6" t="s">
        <v>227</v>
      </c>
      <c r="BZ45" s="6" t="s">
        <v>746</v>
      </c>
    </row>
    <row r="46" spans="1:173" s="6" customFormat="1" x14ac:dyDescent="0.25">
      <c r="A46" s="17" t="s">
        <v>173</v>
      </c>
      <c r="B46" s="17" t="s">
        <v>176</v>
      </c>
      <c r="C46" s="17" t="s">
        <v>180</v>
      </c>
      <c r="D46" s="17" t="s">
        <v>677</v>
      </c>
      <c r="E46" s="17" t="s">
        <v>508</v>
      </c>
      <c r="F46" s="17">
        <v>735100</v>
      </c>
      <c r="G46" s="17"/>
      <c r="H46" s="17"/>
      <c r="I46" s="17"/>
      <c r="J46" s="18">
        <v>7330033735109</v>
      </c>
      <c r="K46" s="17" t="s">
        <v>187</v>
      </c>
      <c r="L46" s="17"/>
      <c r="M46" s="17">
        <v>24</v>
      </c>
      <c r="N46" s="17" t="s">
        <v>174</v>
      </c>
      <c r="O46" s="17" t="s">
        <v>189</v>
      </c>
      <c r="P46" s="17">
        <f>59.95/1.21</f>
        <v>49.545454545454547</v>
      </c>
      <c r="Q46" s="17">
        <v>0</v>
      </c>
      <c r="R46" s="17" t="s">
        <v>175</v>
      </c>
      <c r="S46" s="17" t="s">
        <v>190</v>
      </c>
      <c r="T46" s="17"/>
      <c r="U46" s="17"/>
      <c r="V46" s="17"/>
      <c r="W46" s="19" t="s">
        <v>509</v>
      </c>
      <c r="X46" s="17">
        <v>10.8</v>
      </c>
      <c r="Y46" s="17">
        <v>9.5</v>
      </c>
      <c r="Z46" s="17">
        <v>9.5</v>
      </c>
      <c r="AA46" s="20">
        <v>0.11</v>
      </c>
      <c r="AB46" s="17" t="s">
        <v>175</v>
      </c>
      <c r="AC46" s="17" t="s">
        <v>190</v>
      </c>
      <c r="AD46" s="17" t="s">
        <v>192</v>
      </c>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t="s">
        <v>204</v>
      </c>
      <c r="BU46" s="17"/>
      <c r="BV46" s="17"/>
      <c r="BW46" s="17"/>
      <c r="BX46" s="17"/>
      <c r="BY46" s="17"/>
      <c r="BZ46" s="17" t="s">
        <v>386</v>
      </c>
      <c r="CA46" s="17"/>
      <c r="CB46" s="17"/>
      <c r="CC46" s="17"/>
      <c r="CD46" s="17"/>
      <c r="CE46" s="17"/>
      <c r="CF46" s="17"/>
      <c r="CG46" s="17"/>
      <c r="CH46" s="17"/>
      <c r="CI46" s="17"/>
      <c r="CJ46" s="17"/>
      <c r="CK46" s="17" t="s">
        <v>360</v>
      </c>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7"/>
      <c r="FH46" s="17"/>
      <c r="FI46" s="17"/>
      <c r="FJ46" s="17"/>
      <c r="FK46" s="17"/>
      <c r="FL46" s="17"/>
      <c r="FM46" s="17"/>
      <c r="FN46" s="17"/>
      <c r="FO46" s="17"/>
      <c r="FP46" s="17"/>
      <c r="FQ46" s="17"/>
    </row>
    <row r="47" spans="1:173" s="6" customFormat="1" x14ac:dyDescent="0.25">
      <c r="A47" s="6" t="s">
        <v>173</v>
      </c>
      <c r="B47" s="6" t="s">
        <v>176</v>
      </c>
      <c r="C47" s="6" t="s">
        <v>180</v>
      </c>
      <c r="D47" s="6" t="s">
        <v>510</v>
      </c>
      <c r="E47" s="6" t="s">
        <v>511</v>
      </c>
      <c r="F47" s="6">
        <v>731722</v>
      </c>
      <c r="J47" s="7">
        <v>7330033317220</v>
      </c>
      <c r="K47" s="6" t="s">
        <v>187</v>
      </c>
      <c r="M47" s="6">
        <v>24</v>
      </c>
      <c r="N47" s="6" t="s">
        <v>174</v>
      </c>
      <c r="O47" s="6" t="s">
        <v>189</v>
      </c>
      <c r="P47" s="6">
        <f>35.85/1.21</f>
        <v>29.628099173553721</v>
      </c>
      <c r="Q47" s="6">
        <v>0</v>
      </c>
      <c r="R47" s="6" t="s">
        <v>175</v>
      </c>
      <c r="S47" s="6" t="s">
        <v>190</v>
      </c>
      <c r="W47" s="6" t="s">
        <v>512</v>
      </c>
      <c r="X47" s="6">
        <v>12.8</v>
      </c>
      <c r="Y47" s="6">
        <v>12.8</v>
      </c>
      <c r="Z47" s="6">
        <v>13.7</v>
      </c>
      <c r="AA47" s="8">
        <v>0.28999999999999998</v>
      </c>
      <c r="AB47" s="6" t="s">
        <v>175</v>
      </c>
      <c r="AC47" s="6" t="s">
        <v>190</v>
      </c>
      <c r="AD47" s="6" t="s">
        <v>192</v>
      </c>
      <c r="BT47" s="6" t="s">
        <v>227</v>
      </c>
      <c r="BZ47" s="6" t="s">
        <v>746</v>
      </c>
      <c r="CK47" s="6" t="s">
        <v>298</v>
      </c>
    </row>
    <row r="48" spans="1:173" s="6" customFormat="1" x14ac:dyDescent="0.25">
      <c r="A48" s="6" t="s">
        <v>173</v>
      </c>
      <c r="B48" s="6" t="s">
        <v>176</v>
      </c>
      <c r="C48" s="6" t="s">
        <v>180</v>
      </c>
      <c r="D48" s="6" t="s">
        <v>672</v>
      </c>
      <c r="E48" s="6" t="s">
        <v>635</v>
      </c>
      <c r="F48" s="6" t="s">
        <v>636</v>
      </c>
      <c r="G48" s="9"/>
      <c r="H48" s="9"/>
      <c r="I48" s="9"/>
      <c r="J48" s="10">
        <v>1000258474003</v>
      </c>
      <c r="K48" s="6" t="s">
        <v>233</v>
      </c>
      <c r="L48" s="9"/>
      <c r="M48" s="6">
        <v>24</v>
      </c>
      <c r="N48" s="6" t="s">
        <v>174</v>
      </c>
      <c r="O48" s="6" t="s">
        <v>189</v>
      </c>
      <c r="P48" s="9">
        <f>39.85/1.21</f>
        <v>32.933884297520663</v>
      </c>
      <c r="Q48" s="6">
        <v>20</v>
      </c>
      <c r="R48" s="6" t="s">
        <v>190</v>
      </c>
      <c r="S48" s="6" t="s">
        <v>190</v>
      </c>
      <c r="T48" s="9"/>
      <c r="U48" s="9"/>
      <c r="V48" s="9"/>
      <c r="W48" s="6" t="s">
        <v>637</v>
      </c>
      <c r="X48" s="9">
        <v>12.5</v>
      </c>
      <c r="Y48" s="9">
        <v>12.5</v>
      </c>
      <c r="Z48" s="9">
        <v>20.2</v>
      </c>
      <c r="AA48" s="11">
        <v>0.41</v>
      </c>
      <c r="AB48" s="9" t="s">
        <v>175</v>
      </c>
      <c r="AC48" s="9" t="s">
        <v>190</v>
      </c>
      <c r="AD48" s="9" t="s">
        <v>192</v>
      </c>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t="s">
        <v>235</v>
      </c>
      <c r="CA48" s="9"/>
      <c r="CB48" s="9"/>
      <c r="CC48" s="9"/>
      <c r="CD48" s="9"/>
      <c r="CE48" s="9"/>
      <c r="CF48" s="9"/>
      <c r="CG48" s="9"/>
      <c r="CH48" s="9"/>
      <c r="CI48" s="9"/>
      <c r="CJ48" s="9"/>
      <c r="CK48" s="9" t="s">
        <v>236</v>
      </c>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c r="ES48" s="9"/>
      <c r="ET48" s="9"/>
      <c r="EU48" s="9"/>
      <c r="EV48" s="9"/>
      <c r="EW48" s="9"/>
      <c r="EX48" s="9"/>
      <c r="EY48" s="9"/>
      <c r="EZ48" s="9"/>
      <c r="FA48" s="9"/>
      <c r="FB48" s="9"/>
      <c r="FC48" s="9"/>
      <c r="FD48" s="9"/>
      <c r="FE48" s="9"/>
      <c r="FF48" s="9"/>
      <c r="FG48" s="9"/>
      <c r="FH48" s="9"/>
      <c r="FI48" s="9"/>
      <c r="FJ48" s="9"/>
      <c r="FK48" s="9"/>
      <c r="FL48" s="9"/>
      <c r="FM48" s="9"/>
      <c r="FN48" s="9"/>
      <c r="FO48" s="9"/>
      <c r="FP48" s="9"/>
      <c r="FQ48" s="9"/>
    </row>
    <row r="49" spans="1:173" s="6" customFormat="1" x14ac:dyDescent="0.25">
      <c r="A49" s="9" t="s">
        <v>173</v>
      </c>
      <c r="B49" s="9" t="s">
        <v>176</v>
      </c>
      <c r="C49" s="9" t="s">
        <v>183</v>
      </c>
      <c r="D49" s="9" t="s">
        <v>193</v>
      </c>
      <c r="E49" s="13" t="s">
        <v>195</v>
      </c>
      <c r="F49" s="13" t="s">
        <v>194</v>
      </c>
      <c r="G49" s="9"/>
      <c r="H49" s="9"/>
      <c r="I49" s="9"/>
      <c r="J49" s="21">
        <v>8718685012295</v>
      </c>
      <c r="K49" s="9" t="s">
        <v>196</v>
      </c>
      <c r="L49" s="9"/>
      <c r="M49" s="9">
        <v>24</v>
      </c>
      <c r="N49" s="9" t="s">
        <v>188</v>
      </c>
      <c r="O49" s="9" t="s">
        <v>189</v>
      </c>
      <c r="P49" s="9">
        <f>10.5/1.21</f>
        <v>8.677685950413224</v>
      </c>
      <c r="Q49" s="9">
        <v>0</v>
      </c>
      <c r="R49" s="9" t="s">
        <v>175</v>
      </c>
      <c r="S49" s="9" t="s">
        <v>190</v>
      </c>
      <c r="T49" s="9"/>
      <c r="U49" s="9"/>
      <c r="V49" s="9"/>
      <c r="W49" s="22" t="s">
        <v>197</v>
      </c>
      <c r="X49" s="9"/>
      <c r="Y49" s="9"/>
      <c r="Z49" s="9"/>
      <c r="AA49" s="11">
        <v>0.4</v>
      </c>
      <c r="AB49" s="9" t="s">
        <v>175</v>
      </c>
      <c r="AC49" s="9" t="s">
        <v>190</v>
      </c>
      <c r="AD49" s="9" t="s">
        <v>192</v>
      </c>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t="s">
        <v>198</v>
      </c>
      <c r="BU49" s="9"/>
      <c r="BV49" s="9"/>
      <c r="BW49" s="9"/>
      <c r="BX49" s="9"/>
      <c r="BY49" s="9"/>
      <c r="BZ49" s="9" t="s">
        <v>747</v>
      </c>
      <c r="CA49" s="9"/>
      <c r="CB49" s="9"/>
      <c r="CC49" s="9"/>
      <c r="CD49" s="9"/>
      <c r="CE49" s="9"/>
      <c r="CF49" s="9"/>
      <c r="CG49" s="9"/>
      <c r="CH49" s="9"/>
      <c r="CI49" s="9"/>
      <c r="CJ49" s="9"/>
      <c r="CK49" s="9" t="s">
        <v>199</v>
      </c>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row>
    <row r="50" spans="1:173" s="6" customFormat="1" x14ac:dyDescent="0.25">
      <c r="A50" s="6" t="s">
        <v>173</v>
      </c>
      <c r="B50" s="6" t="s">
        <v>176</v>
      </c>
      <c r="C50" s="6" t="s">
        <v>183</v>
      </c>
      <c r="D50" s="6" t="s">
        <v>678</v>
      </c>
      <c r="E50" s="6" t="s">
        <v>228</v>
      </c>
      <c r="F50" s="6">
        <v>732260</v>
      </c>
      <c r="J50" s="7">
        <v>7330033732269</v>
      </c>
      <c r="K50" s="6" t="s">
        <v>187</v>
      </c>
      <c r="M50" s="6">
        <v>24</v>
      </c>
      <c r="N50" s="6" t="s">
        <v>174</v>
      </c>
      <c r="O50" s="6" t="s">
        <v>189</v>
      </c>
      <c r="P50" s="6">
        <f>12.85/1.21</f>
        <v>10.619834710743802</v>
      </c>
      <c r="Q50" s="6">
        <v>0</v>
      </c>
      <c r="R50" s="6" t="s">
        <v>175</v>
      </c>
      <c r="S50" s="6" t="s">
        <v>190</v>
      </c>
      <c r="W50" s="16" t="s">
        <v>229</v>
      </c>
      <c r="X50" s="6">
        <v>9</v>
      </c>
      <c r="Y50" s="6">
        <v>7.5</v>
      </c>
      <c r="Z50" s="6">
        <v>7.5</v>
      </c>
      <c r="AA50" s="8">
        <v>0.2</v>
      </c>
      <c r="AB50" s="6" t="s">
        <v>175</v>
      </c>
      <c r="AC50" s="6" t="s">
        <v>190</v>
      </c>
      <c r="AD50" s="6" t="s">
        <v>192</v>
      </c>
      <c r="BZ50" s="6" t="s">
        <v>230</v>
      </c>
      <c r="CK50" s="6" t="s">
        <v>199</v>
      </c>
    </row>
    <row r="51" spans="1:173" s="6" customFormat="1" x14ac:dyDescent="0.25">
      <c r="A51" s="6" t="s">
        <v>173</v>
      </c>
      <c r="B51" s="6" t="s">
        <v>176</v>
      </c>
      <c r="C51" s="6" t="s">
        <v>183</v>
      </c>
      <c r="D51" s="6" t="s">
        <v>350</v>
      </c>
      <c r="E51" s="6" t="s">
        <v>351</v>
      </c>
      <c r="F51" s="6">
        <v>652383</v>
      </c>
      <c r="J51" s="7">
        <v>8592638652383</v>
      </c>
      <c r="K51" s="6" t="s">
        <v>352</v>
      </c>
      <c r="M51" s="6">
        <v>24</v>
      </c>
      <c r="N51" s="6" t="s">
        <v>174</v>
      </c>
      <c r="O51" s="6" t="s">
        <v>189</v>
      </c>
      <c r="P51" s="6">
        <f>8.85/1.21</f>
        <v>7.3140495867768598</v>
      </c>
      <c r="Q51" s="6">
        <v>0</v>
      </c>
      <c r="R51" s="6" t="s">
        <v>175</v>
      </c>
      <c r="S51" s="6" t="s">
        <v>190</v>
      </c>
      <c r="W51" s="6" t="s">
        <v>353</v>
      </c>
      <c r="AA51" s="8">
        <v>7.0000000000000007E-2</v>
      </c>
      <c r="AB51" s="6" t="s">
        <v>175</v>
      </c>
      <c r="AC51" s="6" t="s">
        <v>190</v>
      </c>
      <c r="AD51" s="6" t="s">
        <v>192</v>
      </c>
      <c r="BT51" s="6" t="s">
        <v>227</v>
      </c>
      <c r="BZ51" s="6" t="s">
        <v>354</v>
      </c>
      <c r="CK51" s="6" t="s">
        <v>355</v>
      </c>
    </row>
    <row r="52" spans="1:173" s="6" customFormat="1" x14ac:dyDescent="0.25">
      <c r="A52" s="6" t="s">
        <v>173</v>
      </c>
      <c r="B52" s="6" t="s">
        <v>176</v>
      </c>
      <c r="C52" s="6" t="s">
        <v>183</v>
      </c>
      <c r="D52" s="6" t="s">
        <v>667</v>
      </c>
      <c r="E52" s="6" t="s">
        <v>567</v>
      </c>
      <c r="F52" s="6">
        <v>42390510</v>
      </c>
      <c r="G52" s="9"/>
      <c r="H52" s="9"/>
      <c r="I52" s="9"/>
      <c r="J52" s="10">
        <v>7331423007615</v>
      </c>
      <c r="K52" s="6" t="s">
        <v>373</v>
      </c>
      <c r="L52" s="9"/>
      <c r="M52" s="6">
        <v>24</v>
      </c>
      <c r="N52" s="6" t="s">
        <v>174</v>
      </c>
      <c r="O52" s="6" t="s">
        <v>189</v>
      </c>
      <c r="P52" s="9">
        <f>6.44/1.21</f>
        <v>5.3223140495867769</v>
      </c>
      <c r="Q52" s="6">
        <v>0</v>
      </c>
      <c r="R52" s="6" t="s">
        <v>175</v>
      </c>
      <c r="S52" s="6" t="s">
        <v>190</v>
      </c>
      <c r="T52" s="9"/>
      <c r="U52" s="9"/>
      <c r="V52" s="9"/>
      <c r="W52" s="6" t="s">
        <v>571</v>
      </c>
      <c r="X52" s="9">
        <v>10</v>
      </c>
      <c r="Y52" s="6">
        <v>7.5</v>
      </c>
      <c r="Z52" s="6">
        <v>7.5</v>
      </c>
      <c r="AA52" s="11">
        <v>0.05</v>
      </c>
      <c r="AB52" s="9" t="s">
        <v>175</v>
      </c>
      <c r="AC52" s="9" t="s">
        <v>190</v>
      </c>
      <c r="AD52" s="9" t="s">
        <v>192</v>
      </c>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6" t="s">
        <v>309</v>
      </c>
      <c r="BU52" s="9"/>
      <c r="BV52" s="9"/>
      <c r="BW52" s="9"/>
      <c r="BX52" s="9"/>
      <c r="BY52" s="9"/>
      <c r="BZ52" s="6" t="s">
        <v>572</v>
      </c>
      <c r="CA52" s="9"/>
      <c r="CB52" s="9"/>
      <c r="CC52" s="9"/>
      <c r="CD52" s="9"/>
      <c r="CE52" s="9"/>
      <c r="CF52" s="9"/>
      <c r="CG52" s="9"/>
      <c r="CH52" s="9"/>
      <c r="CI52" s="9"/>
      <c r="CJ52" s="9"/>
      <c r="CK52" s="9" t="s">
        <v>573</v>
      </c>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c r="ES52" s="9"/>
      <c r="ET52" s="9"/>
      <c r="EU52" s="9"/>
      <c r="EV52" s="9"/>
      <c r="EW52" s="9"/>
      <c r="EX52" s="9"/>
      <c r="EY52" s="9"/>
      <c r="EZ52" s="9"/>
      <c r="FA52" s="9"/>
      <c r="FB52" s="9"/>
      <c r="FC52" s="9"/>
      <c r="FD52" s="9"/>
      <c r="FE52" s="9"/>
      <c r="FF52" s="9"/>
      <c r="FG52" s="9"/>
      <c r="FH52" s="9"/>
      <c r="FI52" s="9"/>
      <c r="FJ52" s="9"/>
      <c r="FK52" s="9"/>
      <c r="FL52" s="9"/>
      <c r="FM52" s="9"/>
      <c r="FN52" s="9"/>
      <c r="FO52" s="9"/>
      <c r="FP52" s="9"/>
      <c r="FQ52" s="9"/>
    </row>
    <row r="53" spans="1:173" s="6" customFormat="1" x14ac:dyDescent="0.25">
      <c r="A53" s="6" t="s">
        <v>173</v>
      </c>
      <c r="B53" s="6" t="s">
        <v>176</v>
      </c>
      <c r="C53" s="6" t="s">
        <v>183</v>
      </c>
      <c r="D53" s="6" t="s">
        <v>666</v>
      </c>
      <c r="E53" s="6" t="s">
        <v>568</v>
      </c>
      <c r="F53" s="6">
        <v>42393610</v>
      </c>
      <c r="G53" s="9"/>
      <c r="H53" s="9"/>
      <c r="I53" s="9"/>
      <c r="J53" s="10">
        <v>7331423007134</v>
      </c>
      <c r="K53" s="6" t="s">
        <v>373</v>
      </c>
      <c r="L53" s="9"/>
      <c r="M53" s="6">
        <v>24</v>
      </c>
      <c r="N53" s="6" t="s">
        <v>174</v>
      </c>
      <c r="O53" s="6" t="s">
        <v>189</v>
      </c>
      <c r="P53" s="9">
        <f>6.44/1.21</f>
        <v>5.3223140495867769</v>
      </c>
      <c r="Q53" s="6">
        <v>0</v>
      </c>
      <c r="R53" s="6" t="s">
        <v>175</v>
      </c>
      <c r="S53" s="6" t="s">
        <v>190</v>
      </c>
      <c r="T53" s="9"/>
      <c r="U53" s="9"/>
      <c r="V53" s="9"/>
      <c r="W53" s="6" t="s">
        <v>571</v>
      </c>
      <c r="X53" s="9">
        <v>10</v>
      </c>
      <c r="Y53" s="6">
        <v>7.5</v>
      </c>
      <c r="Z53" s="6">
        <v>7.5</v>
      </c>
      <c r="AA53" s="11">
        <v>0.05</v>
      </c>
      <c r="AB53" s="9" t="s">
        <v>175</v>
      </c>
      <c r="AC53" s="9" t="s">
        <v>190</v>
      </c>
      <c r="AD53" s="9" t="s">
        <v>192</v>
      </c>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6" t="s">
        <v>540</v>
      </c>
      <c r="BU53" s="9"/>
      <c r="BV53" s="9"/>
      <c r="BW53" s="9"/>
      <c r="BX53" s="9"/>
      <c r="BY53" s="9"/>
      <c r="BZ53" s="6" t="s">
        <v>572</v>
      </c>
      <c r="CA53" s="9"/>
      <c r="CB53" s="9"/>
      <c r="CC53" s="9"/>
      <c r="CD53" s="9"/>
      <c r="CE53" s="9"/>
      <c r="CF53" s="9"/>
      <c r="CG53" s="9"/>
      <c r="CH53" s="9"/>
      <c r="CI53" s="9"/>
      <c r="CJ53" s="9"/>
      <c r="CK53" s="9" t="s">
        <v>573</v>
      </c>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c r="ES53" s="9"/>
      <c r="ET53" s="9"/>
      <c r="EU53" s="9"/>
      <c r="EV53" s="9"/>
      <c r="EW53" s="9"/>
      <c r="EX53" s="9"/>
      <c r="EY53" s="9"/>
      <c r="EZ53" s="9"/>
      <c r="FA53" s="9"/>
      <c r="FB53" s="9"/>
      <c r="FC53" s="9"/>
      <c r="FD53" s="9"/>
      <c r="FE53" s="9"/>
      <c r="FF53" s="9"/>
      <c r="FG53" s="9"/>
      <c r="FH53" s="9"/>
      <c r="FI53" s="9"/>
      <c r="FJ53" s="9"/>
      <c r="FK53" s="9"/>
      <c r="FL53" s="9"/>
      <c r="FM53" s="9"/>
      <c r="FN53" s="9"/>
      <c r="FO53" s="9"/>
      <c r="FP53" s="9"/>
      <c r="FQ53" s="9"/>
    </row>
    <row r="54" spans="1:173" s="6" customFormat="1" x14ac:dyDescent="0.25">
      <c r="A54" s="6" t="s">
        <v>173</v>
      </c>
      <c r="B54" s="6" t="s">
        <v>176</v>
      </c>
      <c r="C54" s="6" t="s">
        <v>183</v>
      </c>
      <c r="D54" s="6" t="s">
        <v>665</v>
      </c>
      <c r="E54" s="6" t="s">
        <v>569</v>
      </c>
      <c r="F54" s="6">
        <v>42393310</v>
      </c>
      <c r="G54" s="9"/>
      <c r="H54" s="9"/>
      <c r="I54" s="9"/>
      <c r="J54" s="10">
        <v>7331423007110</v>
      </c>
      <c r="K54" s="6" t="s">
        <v>373</v>
      </c>
      <c r="L54" s="9"/>
      <c r="M54" s="6">
        <v>24</v>
      </c>
      <c r="N54" s="6" t="s">
        <v>174</v>
      </c>
      <c r="O54" s="6" t="s">
        <v>189</v>
      </c>
      <c r="P54" s="9">
        <f>6.44/1.21</f>
        <v>5.3223140495867769</v>
      </c>
      <c r="Q54" s="6">
        <v>0</v>
      </c>
      <c r="R54" s="6" t="s">
        <v>175</v>
      </c>
      <c r="S54" s="6" t="s">
        <v>190</v>
      </c>
      <c r="T54" s="9"/>
      <c r="U54" s="9"/>
      <c r="V54" s="9"/>
      <c r="W54" s="6" t="s">
        <v>571</v>
      </c>
      <c r="X54" s="9">
        <v>10</v>
      </c>
      <c r="Y54" s="6">
        <v>7.5</v>
      </c>
      <c r="Z54" s="6">
        <v>7.5</v>
      </c>
      <c r="AA54" s="11">
        <v>0.05</v>
      </c>
      <c r="AB54" s="9" t="s">
        <v>175</v>
      </c>
      <c r="AC54" s="9" t="s">
        <v>190</v>
      </c>
      <c r="AD54" s="9" t="s">
        <v>192</v>
      </c>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6" t="s">
        <v>212</v>
      </c>
      <c r="BU54" s="9"/>
      <c r="BV54" s="9"/>
      <c r="BW54" s="9"/>
      <c r="BX54" s="9"/>
      <c r="BY54" s="9"/>
      <c r="BZ54" s="6" t="s">
        <v>572</v>
      </c>
      <c r="CA54" s="9"/>
      <c r="CB54" s="9"/>
      <c r="CC54" s="9"/>
      <c r="CD54" s="9"/>
      <c r="CE54" s="9"/>
      <c r="CF54" s="9"/>
      <c r="CG54" s="9"/>
      <c r="CH54" s="9"/>
      <c r="CI54" s="9"/>
      <c r="CJ54" s="9"/>
      <c r="CK54" s="9" t="s">
        <v>573</v>
      </c>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row>
    <row r="55" spans="1:173" s="6" customFormat="1" x14ac:dyDescent="0.25">
      <c r="A55" s="6" t="s">
        <v>173</v>
      </c>
      <c r="B55" s="6" t="s">
        <v>176</v>
      </c>
      <c r="C55" s="6" t="s">
        <v>183</v>
      </c>
      <c r="D55" s="6" t="s">
        <v>664</v>
      </c>
      <c r="E55" s="6" t="s">
        <v>570</v>
      </c>
      <c r="F55" s="6">
        <v>42392710</v>
      </c>
      <c r="G55" s="9"/>
      <c r="H55" s="9"/>
      <c r="I55" s="9"/>
      <c r="J55" s="10">
        <v>7331423007097</v>
      </c>
      <c r="K55" s="6" t="s">
        <v>373</v>
      </c>
      <c r="L55" s="9"/>
      <c r="M55" s="6">
        <v>24</v>
      </c>
      <c r="N55" s="6" t="s">
        <v>174</v>
      </c>
      <c r="O55" s="6" t="s">
        <v>189</v>
      </c>
      <c r="P55" s="9">
        <f>6.44/1.21</f>
        <v>5.3223140495867769</v>
      </c>
      <c r="Q55" s="6">
        <v>0</v>
      </c>
      <c r="R55" s="6" t="s">
        <v>175</v>
      </c>
      <c r="S55" s="6" t="s">
        <v>190</v>
      </c>
      <c r="T55" s="9"/>
      <c r="U55" s="9"/>
      <c r="V55" s="9"/>
      <c r="W55" s="6" t="s">
        <v>571</v>
      </c>
      <c r="X55" s="9">
        <v>10</v>
      </c>
      <c r="Y55" s="6">
        <v>7.5</v>
      </c>
      <c r="Z55" s="6">
        <v>7.5</v>
      </c>
      <c r="AA55" s="11">
        <v>0.05</v>
      </c>
      <c r="AB55" s="9" t="s">
        <v>175</v>
      </c>
      <c r="AC55" s="9" t="s">
        <v>190</v>
      </c>
      <c r="AD55" s="9" t="s">
        <v>192</v>
      </c>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6" t="s">
        <v>213</v>
      </c>
      <c r="BU55" s="9"/>
      <c r="BV55" s="9"/>
      <c r="BW55" s="9"/>
      <c r="BX55" s="9"/>
      <c r="BY55" s="9"/>
      <c r="BZ55" s="6" t="s">
        <v>572</v>
      </c>
      <c r="CA55" s="9"/>
      <c r="CB55" s="9"/>
      <c r="CC55" s="9"/>
      <c r="CD55" s="9"/>
      <c r="CE55" s="9"/>
      <c r="CF55" s="9"/>
      <c r="CG55" s="9"/>
      <c r="CH55" s="9"/>
      <c r="CI55" s="9"/>
      <c r="CJ55" s="9"/>
      <c r="CK55" s="9" t="s">
        <v>573</v>
      </c>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row>
    <row r="56" spans="1:173" s="6" customFormat="1" x14ac:dyDescent="0.25">
      <c r="A56" s="6" t="s">
        <v>173</v>
      </c>
      <c r="B56" s="6" t="s">
        <v>176</v>
      </c>
      <c r="C56" s="6" t="s">
        <v>183</v>
      </c>
      <c r="D56" s="6" t="s">
        <v>679</v>
      </c>
      <c r="E56" s="6" t="s">
        <v>627</v>
      </c>
      <c r="F56" s="6" t="s">
        <v>628</v>
      </c>
      <c r="G56" s="9"/>
      <c r="H56" s="9"/>
      <c r="I56" s="9"/>
      <c r="J56" s="10">
        <v>8402761025544</v>
      </c>
      <c r="K56" s="6" t="s">
        <v>266</v>
      </c>
      <c r="L56" s="9"/>
      <c r="M56" s="6">
        <v>24</v>
      </c>
      <c r="N56" s="6" t="s">
        <v>174</v>
      </c>
      <c r="O56" s="6" t="s">
        <v>189</v>
      </c>
      <c r="P56" s="9">
        <f>49.9/1.21</f>
        <v>41.239669421487605</v>
      </c>
      <c r="Q56" s="6">
        <v>20</v>
      </c>
      <c r="R56" s="6" t="s">
        <v>190</v>
      </c>
      <c r="S56" s="6" t="s">
        <v>190</v>
      </c>
      <c r="T56" s="9"/>
      <c r="U56" s="9"/>
      <c r="V56" s="9"/>
      <c r="W56" s="6" t="s">
        <v>629</v>
      </c>
      <c r="X56" s="9"/>
      <c r="Y56" s="9"/>
      <c r="Z56" s="9"/>
      <c r="AA56" s="11">
        <v>0.34</v>
      </c>
      <c r="AB56" s="9" t="s">
        <v>175</v>
      </c>
      <c r="AC56" s="9" t="s">
        <v>190</v>
      </c>
      <c r="AD56" s="9" t="s">
        <v>192</v>
      </c>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6" t="s">
        <v>641</v>
      </c>
      <c r="BU56" s="9"/>
      <c r="BV56" s="9"/>
      <c r="BW56" s="9"/>
      <c r="BX56" s="9"/>
      <c r="BY56" s="9"/>
      <c r="BZ56" s="9"/>
      <c r="CA56" s="9"/>
      <c r="CB56" s="9"/>
      <c r="CC56" s="9"/>
      <c r="CD56" s="9"/>
      <c r="CE56" s="9"/>
      <c r="CF56" s="9"/>
      <c r="CG56" s="9"/>
      <c r="CH56" s="9"/>
      <c r="CI56" s="9"/>
      <c r="CJ56" s="9"/>
      <c r="CK56" s="9" t="s">
        <v>630</v>
      </c>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row>
    <row r="57" spans="1:173" s="6" customFormat="1" x14ac:dyDescent="0.25">
      <c r="A57" s="6" t="s">
        <v>173</v>
      </c>
      <c r="B57" s="6" t="s">
        <v>176</v>
      </c>
      <c r="C57" s="6" t="s">
        <v>182</v>
      </c>
      <c r="D57" s="6" t="s">
        <v>680</v>
      </c>
      <c r="E57" s="6" t="s">
        <v>257</v>
      </c>
      <c r="F57" s="6" t="s">
        <v>258</v>
      </c>
      <c r="J57" s="7">
        <v>4260149871244</v>
      </c>
      <c r="K57" s="6" t="s">
        <v>233</v>
      </c>
      <c r="M57" s="6">
        <v>24</v>
      </c>
      <c r="N57" s="6" t="s">
        <v>174</v>
      </c>
      <c r="O57" s="6" t="s">
        <v>189</v>
      </c>
      <c r="P57" s="6">
        <f>22.95/1.21</f>
        <v>18.966942148760332</v>
      </c>
      <c r="Q57" s="6">
        <v>0</v>
      </c>
      <c r="R57" s="6" t="s">
        <v>175</v>
      </c>
      <c r="S57" s="6" t="s">
        <v>190</v>
      </c>
      <c r="W57" s="16" t="s">
        <v>748</v>
      </c>
      <c r="X57" s="6">
        <v>8.9</v>
      </c>
      <c r="Y57" s="6">
        <v>8.9</v>
      </c>
      <c r="Z57" s="6">
        <v>29</v>
      </c>
      <c r="AA57" s="8">
        <v>0.24</v>
      </c>
      <c r="AB57" s="6" t="s">
        <v>175</v>
      </c>
      <c r="AC57" s="6" t="s">
        <v>190</v>
      </c>
      <c r="AD57" s="6" t="s">
        <v>192</v>
      </c>
      <c r="BT57" s="6" t="s">
        <v>198</v>
      </c>
      <c r="BZ57" s="6" t="s">
        <v>240</v>
      </c>
      <c r="CK57" s="6" t="s">
        <v>261</v>
      </c>
    </row>
    <row r="58" spans="1:173" s="6" customFormat="1" x14ac:dyDescent="0.25">
      <c r="A58" s="6" t="s">
        <v>173</v>
      </c>
      <c r="B58" s="6" t="s">
        <v>176</v>
      </c>
      <c r="C58" s="6" t="s">
        <v>182</v>
      </c>
      <c r="D58" s="6" t="s">
        <v>681</v>
      </c>
      <c r="E58" s="6" t="s">
        <v>259</v>
      </c>
      <c r="F58" s="6" t="s">
        <v>260</v>
      </c>
      <c r="J58" s="7">
        <v>4260149871206</v>
      </c>
      <c r="K58" s="6" t="s">
        <v>233</v>
      </c>
      <c r="M58" s="6">
        <v>24</v>
      </c>
      <c r="N58" s="6" t="s">
        <v>174</v>
      </c>
      <c r="O58" s="6" t="s">
        <v>189</v>
      </c>
      <c r="P58" s="6">
        <f>22.95/1.21</f>
        <v>18.966942148760332</v>
      </c>
      <c r="Q58" s="6">
        <v>0</v>
      </c>
      <c r="R58" s="6" t="s">
        <v>175</v>
      </c>
      <c r="S58" s="6" t="s">
        <v>190</v>
      </c>
      <c r="W58" s="16" t="s">
        <v>748</v>
      </c>
      <c r="X58" s="6">
        <v>8.9</v>
      </c>
      <c r="Y58" s="6">
        <v>8.9</v>
      </c>
      <c r="Z58" s="6">
        <v>29</v>
      </c>
      <c r="AA58" s="8">
        <v>0.24</v>
      </c>
      <c r="AB58" s="6" t="s">
        <v>175</v>
      </c>
      <c r="AC58" s="6" t="s">
        <v>190</v>
      </c>
      <c r="AD58" s="6" t="s">
        <v>192</v>
      </c>
      <c r="BT58" s="6" t="s">
        <v>254</v>
      </c>
      <c r="BZ58" s="6" t="s">
        <v>240</v>
      </c>
      <c r="CK58" s="6" t="s">
        <v>261</v>
      </c>
    </row>
    <row r="59" spans="1:173" s="6" customFormat="1" x14ac:dyDescent="0.25">
      <c r="A59" s="6" t="s">
        <v>173</v>
      </c>
      <c r="B59" s="6" t="s">
        <v>176</v>
      </c>
      <c r="C59" s="6" t="s">
        <v>182</v>
      </c>
      <c r="D59" s="6" t="s">
        <v>682</v>
      </c>
      <c r="E59" s="6" t="s">
        <v>262</v>
      </c>
      <c r="F59" s="6" t="s">
        <v>263</v>
      </c>
      <c r="J59" s="7">
        <v>840276128387</v>
      </c>
      <c r="K59" s="6" t="s">
        <v>266</v>
      </c>
      <c r="M59" s="6">
        <v>24</v>
      </c>
      <c r="N59" s="6" t="s">
        <v>174</v>
      </c>
      <c r="O59" s="6" t="s">
        <v>189</v>
      </c>
      <c r="P59" s="6">
        <f>21.85/1.21</f>
        <v>18.057851239669422</v>
      </c>
      <c r="Q59" s="6">
        <v>0</v>
      </c>
      <c r="R59" s="6" t="s">
        <v>175</v>
      </c>
      <c r="S59" s="6" t="s">
        <v>190</v>
      </c>
      <c r="W59" s="16" t="s">
        <v>271</v>
      </c>
      <c r="X59" s="6">
        <v>7.5</v>
      </c>
      <c r="Y59" s="6">
        <v>7.57</v>
      </c>
      <c r="Z59" s="6">
        <v>27</v>
      </c>
      <c r="AA59" s="8">
        <v>0.27</v>
      </c>
      <c r="AB59" s="6" t="s">
        <v>175</v>
      </c>
      <c r="AC59" s="6" t="s">
        <v>190</v>
      </c>
      <c r="AD59" s="6" t="s">
        <v>192</v>
      </c>
      <c r="BT59" s="6" t="s">
        <v>213</v>
      </c>
      <c r="BZ59" s="6" t="s">
        <v>267</v>
      </c>
      <c r="CK59" s="6" t="s">
        <v>268</v>
      </c>
    </row>
    <row r="60" spans="1:173" s="6" customFormat="1" x14ac:dyDescent="0.25">
      <c r="A60" s="6" t="s">
        <v>173</v>
      </c>
      <c r="B60" s="6" t="s">
        <v>176</v>
      </c>
      <c r="C60" s="6" t="s">
        <v>182</v>
      </c>
      <c r="D60" s="6" t="s">
        <v>683</v>
      </c>
      <c r="E60" s="6" t="s">
        <v>264</v>
      </c>
      <c r="F60" s="6" t="s">
        <v>265</v>
      </c>
      <c r="J60" s="7">
        <v>840276128370</v>
      </c>
      <c r="K60" s="6" t="s">
        <v>266</v>
      </c>
      <c r="M60" s="6">
        <v>24</v>
      </c>
      <c r="N60" s="6" t="s">
        <v>174</v>
      </c>
      <c r="O60" s="6" t="s">
        <v>189</v>
      </c>
      <c r="P60" s="6">
        <f>21.85/1.21</f>
        <v>18.057851239669422</v>
      </c>
      <c r="Q60" s="6">
        <v>0</v>
      </c>
      <c r="R60" s="6" t="s">
        <v>175</v>
      </c>
      <c r="S60" s="6" t="s">
        <v>190</v>
      </c>
      <c r="W60" s="16" t="s">
        <v>271</v>
      </c>
      <c r="X60" s="6">
        <v>7.5</v>
      </c>
      <c r="Y60" s="6">
        <v>7.57</v>
      </c>
      <c r="Z60" s="6">
        <v>27</v>
      </c>
      <c r="AA60" s="8">
        <v>0.27</v>
      </c>
      <c r="AB60" s="6" t="s">
        <v>175</v>
      </c>
      <c r="AC60" s="6" t="s">
        <v>190</v>
      </c>
      <c r="AD60" s="6" t="s">
        <v>192</v>
      </c>
      <c r="BT60" s="6" t="s">
        <v>213</v>
      </c>
      <c r="BZ60" s="6" t="s">
        <v>267</v>
      </c>
      <c r="CK60" s="6" t="s">
        <v>268</v>
      </c>
    </row>
    <row r="61" spans="1:173" s="6" customFormat="1" x14ac:dyDescent="0.25">
      <c r="A61" s="6" t="s">
        <v>173</v>
      </c>
      <c r="B61" s="6" t="s">
        <v>176</v>
      </c>
      <c r="C61" s="6" t="s">
        <v>182</v>
      </c>
      <c r="D61" s="6" t="s">
        <v>684</v>
      </c>
      <c r="E61" s="6" t="s">
        <v>269</v>
      </c>
      <c r="F61" s="6" t="s">
        <v>270</v>
      </c>
      <c r="J61" s="7">
        <v>840276128509</v>
      </c>
      <c r="K61" s="6" t="s">
        <v>266</v>
      </c>
      <c r="M61" s="6">
        <v>24</v>
      </c>
      <c r="N61" s="6" t="s">
        <v>174</v>
      </c>
      <c r="O61" s="6" t="s">
        <v>189</v>
      </c>
      <c r="P61" s="6">
        <f>24.85/1.21</f>
        <v>20.537190082644631</v>
      </c>
      <c r="Q61" s="6">
        <v>0</v>
      </c>
      <c r="R61" s="6" t="s">
        <v>175</v>
      </c>
      <c r="S61" s="6" t="s">
        <v>190</v>
      </c>
      <c r="W61" s="16" t="s">
        <v>272</v>
      </c>
      <c r="X61" s="6">
        <v>11</v>
      </c>
      <c r="Y61" s="6">
        <v>11</v>
      </c>
      <c r="Z61" s="6">
        <v>29</v>
      </c>
      <c r="AA61" s="8">
        <v>0.25</v>
      </c>
      <c r="AB61" s="6" t="s">
        <v>175</v>
      </c>
      <c r="AC61" s="6" t="s">
        <v>190</v>
      </c>
      <c r="AD61" s="6" t="s">
        <v>192</v>
      </c>
      <c r="BT61" s="6" t="s">
        <v>213</v>
      </c>
      <c r="BZ61" s="6" t="s">
        <v>267</v>
      </c>
      <c r="CK61" s="6" t="s">
        <v>273</v>
      </c>
    </row>
    <row r="62" spans="1:173" s="6" customFormat="1" x14ac:dyDescent="0.25">
      <c r="A62" s="6" t="s">
        <v>173</v>
      </c>
      <c r="B62" s="6" t="s">
        <v>176</v>
      </c>
      <c r="C62" s="6" t="s">
        <v>182</v>
      </c>
      <c r="D62" s="6" t="s">
        <v>685</v>
      </c>
      <c r="E62" s="6" t="s">
        <v>293</v>
      </c>
      <c r="F62" s="6" t="s">
        <v>294</v>
      </c>
      <c r="J62" s="7">
        <v>4260149871190</v>
      </c>
      <c r="K62" s="6" t="s">
        <v>233</v>
      </c>
      <c r="M62" s="6">
        <v>24</v>
      </c>
      <c r="N62" s="6" t="s">
        <v>174</v>
      </c>
      <c r="O62" s="6" t="s">
        <v>189</v>
      </c>
      <c r="P62" s="6">
        <f>18.45/1.21</f>
        <v>15.24793388429752</v>
      </c>
      <c r="Q62" s="6">
        <v>0</v>
      </c>
      <c r="R62" s="6" t="s">
        <v>175</v>
      </c>
      <c r="S62" s="6" t="s">
        <v>190</v>
      </c>
      <c r="W62" s="16" t="s">
        <v>749</v>
      </c>
      <c r="X62" s="6">
        <v>8.1</v>
      </c>
      <c r="Y62" s="6">
        <v>8.1</v>
      </c>
      <c r="Z62" s="6">
        <v>26</v>
      </c>
      <c r="AA62" s="8">
        <v>0.21</v>
      </c>
      <c r="AB62" s="6" t="s">
        <v>175</v>
      </c>
      <c r="AC62" s="6" t="s">
        <v>190</v>
      </c>
      <c r="AD62" s="6" t="s">
        <v>192</v>
      </c>
      <c r="BT62" s="6" t="s">
        <v>204</v>
      </c>
      <c r="BZ62" s="6" t="s">
        <v>240</v>
      </c>
      <c r="CK62" s="6" t="s">
        <v>298</v>
      </c>
    </row>
    <row r="63" spans="1:173" s="6" customFormat="1" x14ac:dyDescent="0.25">
      <c r="A63" s="6" t="s">
        <v>173</v>
      </c>
      <c r="B63" s="6" t="s">
        <v>176</v>
      </c>
      <c r="C63" s="6" t="s">
        <v>182</v>
      </c>
      <c r="D63" s="6" t="s">
        <v>686</v>
      </c>
      <c r="E63" s="6" t="s">
        <v>295</v>
      </c>
      <c r="F63" s="6" t="s">
        <v>296</v>
      </c>
      <c r="J63" s="7">
        <v>4260149871237</v>
      </c>
      <c r="K63" s="6" t="s">
        <v>233</v>
      </c>
      <c r="M63" s="6">
        <v>24</v>
      </c>
      <c r="N63" s="6" t="s">
        <v>174</v>
      </c>
      <c r="O63" s="6" t="s">
        <v>189</v>
      </c>
      <c r="P63" s="6">
        <f>18.45/1.21</f>
        <v>15.24793388429752</v>
      </c>
      <c r="Q63" s="6">
        <v>0</v>
      </c>
      <c r="R63" s="6" t="s">
        <v>175</v>
      </c>
      <c r="S63" s="6" t="s">
        <v>190</v>
      </c>
      <c r="W63" s="16" t="s">
        <v>749</v>
      </c>
      <c r="X63" s="6">
        <v>8.1</v>
      </c>
      <c r="Y63" s="6">
        <v>8.1</v>
      </c>
      <c r="Z63" s="6">
        <v>26</v>
      </c>
      <c r="AA63" s="8">
        <v>0.21</v>
      </c>
      <c r="AB63" s="6" t="s">
        <v>175</v>
      </c>
      <c r="AC63" s="6" t="s">
        <v>190</v>
      </c>
      <c r="AD63" s="6" t="s">
        <v>192</v>
      </c>
      <c r="BT63" s="6" t="s">
        <v>198</v>
      </c>
      <c r="BZ63" s="6" t="s">
        <v>240</v>
      </c>
      <c r="CK63" s="6" t="s">
        <v>298</v>
      </c>
    </row>
    <row r="64" spans="1:173" s="6" customFormat="1" x14ac:dyDescent="0.25">
      <c r="A64" s="6" t="s">
        <v>173</v>
      </c>
      <c r="B64" s="6" t="s">
        <v>176</v>
      </c>
      <c r="C64" s="6" t="s">
        <v>182</v>
      </c>
      <c r="D64" s="6" t="s">
        <v>687</v>
      </c>
      <c r="E64" s="6" t="s">
        <v>299</v>
      </c>
      <c r="F64" s="6" t="s">
        <v>300</v>
      </c>
      <c r="J64" s="7">
        <v>4260149871404</v>
      </c>
      <c r="K64" s="6" t="s">
        <v>233</v>
      </c>
      <c r="M64" s="6">
        <v>24</v>
      </c>
      <c r="N64" s="6" t="s">
        <v>174</v>
      </c>
      <c r="O64" s="6" t="s">
        <v>189</v>
      </c>
      <c r="P64" s="6">
        <f>15.65/1.21</f>
        <v>12.933884297520661</v>
      </c>
      <c r="Q64" s="6">
        <v>0</v>
      </c>
      <c r="R64" s="6" t="s">
        <v>175</v>
      </c>
      <c r="S64" s="6" t="s">
        <v>190</v>
      </c>
      <c r="W64" s="16" t="s">
        <v>750</v>
      </c>
      <c r="X64" s="6">
        <v>7.1</v>
      </c>
      <c r="Y64" s="6">
        <v>7.1</v>
      </c>
      <c r="Z64" s="6">
        <v>23.2</v>
      </c>
      <c r="AA64" s="8">
        <v>0.14000000000000001</v>
      </c>
      <c r="AB64" s="6" t="s">
        <v>175</v>
      </c>
      <c r="AC64" s="6" t="s">
        <v>190</v>
      </c>
      <c r="AD64" s="6" t="s">
        <v>192</v>
      </c>
      <c r="BT64" s="6" t="s">
        <v>309</v>
      </c>
      <c r="BZ64" s="6" t="s">
        <v>240</v>
      </c>
      <c r="CK64" s="6" t="s">
        <v>311</v>
      </c>
    </row>
    <row r="65" spans="1:89" s="6" customFormat="1" x14ac:dyDescent="0.25">
      <c r="A65" s="6" t="s">
        <v>173</v>
      </c>
      <c r="B65" s="6" t="s">
        <v>176</v>
      </c>
      <c r="C65" s="6" t="s">
        <v>182</v>
      </c>
      <c r="D65" s="6" t="s">
        <v>688</v>
      </c>
      <c r="E65" s="6" t="s">
        <v>301</v>
      </c>
      <c r="F65" s="6" t="s">
        <v>302</v>
      </c>
      <c r="J65" s="7">
        <v>4260149871183</v>
      </c>
      <c r="K65" s="6" t="s">
        <v>233</v>
      </c>
      <c r="M65" s="6">
        <v>24</v>
      </c>
      <c r="N65" s="6" t="s">
        <v>174</v>
      </c>
      <c r="O65" s="6" t="s">
        <v>189</v>
      </c>
      <c r="P65" s="6">
        <f>15.65/1.21</f>
        <v>12.933884297520661</v>
      </c>
      <c r="Q65" s="6">
        <v>0</v>
      </c>
      <c r="R65" s="6" t="s">
        <v>175</v>
      </c>
      <c r="S65" s="6" t="s">
        <v>190</v>
      </c>
      <c r="W65" s="16" t="s">
        <v>750</v>
      </c>
      <c r="X65" s="6">
        <v>7.1</v>
      </c>
      <c r="Y65" s="6">
        <v>7.1</v>
      </c>
      <c r="Z65" s="6">
        <v>23.2</v>
      </c>
      <c r="AA65" s="8">
        <v>0.14000000000000001</v>
      </c>
      <c r="AB65" s="6" t="s">
        <v>175</v>
      </c>
      <c r="AC65" s="6" t="s">
        <v>190</v>
      </c>
      <c r="AD65" s="6" t="s">
        <v>192</v>
      </c>
      <c r="BT65" s="6" t="s">
        <v>204</v>
      </c>
      <c r="BZ65" s="6" t="s">
        <v>240</v>
      </c>
      <c r="CK65" s="6" t="s">
        <v>311</v>
      </c>
    </row>
    <row r="66" spans="1:89" s="6" customFormat="1" x14ac:dyDescent="0.25">
      <c r="A66" s="6" t="s">
        <v>173</v>
      </c>
      <c r="B66" s="6" t="s">
        <v>176</v>
      </c>
      <c r="C66" s="6" t="s">
        <v>182</v>
      </c>
      <c r="D66" s="6" t="s">
        <v>689</v>
      </c>
      <c r="E66" s="6" t="s">
        <v>303</v>
      </c>
      <c r="F66" s="6" t="s">
        <v>304</v>
      </c>
      <c r="J66" s="7">
        <v>4260149871220</v>
      </c>
      <c r="K66" s="6" t="s">
        <v>233</v>
      </c>
      <c r="M66" s="6">
        <v>24</v>
      </c>
      <c r="N66" s="6" t="s">
        <v>174</v>
      </c>
      <c r="O66" s="6" t="s">
        <v>189</v>
      </c>
      <c r="P66" s="6">
        <f>15.65/1.21</f>
        <v>12.933884297520661</v>
      </c>
      <c r="Q66" s="6">
        <v>0</v>
      </c>
      <c r="R66" s="6" t="s">
        <v>175</v>
      </c>
      <c r="S66" s="6" t="s">
        <v>190</v>
      </c>
      <c r="W66" s="16" t="s">
        <v>750</v>
      </c>
      <c r="X66" s="6">
        <v>7.1</v>
      </c>
      <c r="Y66" s="6">
        <v>7.1</v>
      </c>
      <c r="Z66" s="6">
        <v>23.2</v>
      </c>
      <c r="AA66" s="8">
        <v>0.14000000000000001</v>
      </c>
      <c r="AB66" s="6" t="s">
        <v>175</v>
      </c>
      <c r="AC66" s="6" t="s">
        <v>190</v>
      </c>
      <c r="AD66" s="6" t="s">
        <v>192</v>
      </c>
      <c r="BT66" s="6" t="s">
        <v>198</v>
      </c>
      <c r="BZ66" s="6" t="s">
        <v>240</v>
      </c>
      <c r="CK66" s="6" t="s">
        <v>311</v>
      </c>
    </row>
    <row r="67" spans="1:89" s="6" customFormat="1" x14ac:dyDescent="0.25">
      <c r="A67" s="6" t="s">
        <v>173</v>
      </c>
      <c r="B67" s="6" t="s">
        <v>176</v>
      </c>
      <c r="C67" s="6" t="s">
        <v>182</v>
      </c>
      <c r="D67" s="6" t="s">
        <v>690</v>
      </c>
      <c r="E67" s="6" t="s">
        <v>305</v>
      </c>
      <c r="F67" s="6" t="s">
        <v>306</v>
      </c>
      <c r="J67" s="7">
        <v>4260149871381</v>
      </c>
      <c r="K67" s="6" t="s">
        <v>233</v>
      </c>
      <c r="M67" s="6">
        <v>24</v>
      </c>
      <c r="N67" s="6" t="s">
        <v>174</v>
      </c>
      <c r="O67" s="6" t="s">
        <v>189</v>
      </c>
      <c r="P67" s="6">
        <f>15.65/1.21</f>
        <v>12.933884297520661</v>
      </c>
      <c r="Q67" s="6">
        <v>0</v>
      </c>
      <c r="R67" s="6" t="s">
        <v>175</v>
      </c>
      <c r="S67" s="6" t="s">
        <v>190</v>
      </c>
      <c r="W67" s="16" t="s">
        <v>750</v>
      </c>
      <c r="X67" s="6">
        <v>7.1</v>
      </c>
      <c r="Y67" s="6">
        <v>7.1</v>
      </c>
      <c r="Z67" s="6">
        <v>23.2</v>
      </c>
      <c r="AA67" s="8">
        <v>0.14000000000000001</v>
      </c>
      <c r="AB67" s="6" t="s">
        <v>175</v>
      </c>
      <c r="AC67" s="6" t="s">
        <v>190</v>
      </c>
      <c r="AD67" s="6" t="s">
        <v>192</v>
      </c>
      <c r="BT67" s="6" t="s">
        <v>310</v>
      </c>
      <c r="BZ67" s="6" t="s">
        <v>240</v>
      </c>
      <c r="CK67" s="6" t="s">
        <v>311</v>
      </c>
    </row>
    <row r="68" spans="1:89" s="6" customFormat="1" x14ac:dyDescent="0.25">
      <c r="A68" s="6" t="s">
        <v>173</v>
      </c>
      <c r="B68" s="6" t="s">
        <v>176</v>
      </c>
      <c r="C68" s="6" t="s">
        <v>182</v>
      </c>
      <c r="D68" s="6" t="s">
        <v>691</v>
      </c>
      <c r="E68" s="6" t="s">
        <v>307</v>
      </c>
      <c r="F68" s="6" t="s">
        <v>308</v>
      </c>
      <c r="J68" s="7">
        <v>4260149871367</v>
      </c>
      <c r="K68" s="6" t="s">
        <v>233</v>
      </c>
      <c r="M68" s="6">
        <v>24</v>
      </c>
      <c r="N68" s="6" t="s">
        <v>174</v>
      </c>
      <c r="O68" s="6" t="s">
        <v>189</v>
      </c>
      <c r="P68" s="6">
        <f>15.65/1.21</f>
        <v>12.933884297520661</v>
      </c>
      <c r="Q68" s="6">
        <v>0</v>
      </c>
      <c r="R68" s="6" t="s">
        <v>175</v>
      </c>
      <c r="S68" s="6" t="s">
        <v>190</v>
      </c>
      <c r="W68" s="16" t="s">
        <v>750</v>
      </c>
      <c r="X68" s="6">
        <v>7.1</v>
      </c>
      <c r="Y68" s="6">
        <v>7.1</v>
      </c>
      <c r="Z68" s="6">
        <v>23.2</v>
      </c>
      <c r="AA68" s="8">
        <v>0.14000000000000001</v>
      </c>
      <c r="AB68" s="6" t="s">
        <v>175</v>
      </c>
      <c r="AC68" s="6" t="s">
        <v>190</v>
      </c>
      <c r="AD68" s="6" t="s">
        <v>192</v>
      </c>
      <c r="BT68" s="6" t="s">
        <v>213</v>
      </c>
      <c r="BZ68" s="6" t="s">
        <v>240</v>
      </c>
      <c r="CK68" s="6" t="s">
        <v>311</v>
      </c>
    </row>
    <row r="69" spans="1:89" s="6" customFormat="1" x14ac:dyDescent="0.25">
      <c r="A69" s="6" t="s">
        <v>173</v>
      </c>
      <c r="B69" s="6" t="s">
        <v>176</v>
      </c>
      <c r="C69" s="6" t="s">
        <v>182</v>
      </c>
      <c r="D69" s="6" t="s">
        <v>692</v>
      </c>
      <c r="E69" s="6" t="s">
        <v>323</v>
      </c>
      <c r="F69" s="6" t="s">
        <v>324</v>
      </c>
      <c r="J69" s="7">
        <v>840276139895</v>
      </c>
      <c r="K69" s="6" t="s">
        <v>266</v>
      </c>
      <c r="M69" s="6">
        <v>24</v>
      </c>
      <c r="N69" s="6" t="s">
        <v>174</v>
      </c>
      <c r="O69" s="6" t="s">
        <v>189</v>
      </c>
      <c r="P69" s="6">
        <f>29.85/1.21</f>
        <v>24.669421487603309</v>
      </c>
      <c r="Q69" s="6">
        <v>0</v>
      </c>
      <c r="R69" s="6" t="s">
        <v>175</v>
      </c>
      <c r="S69" s="6" t="s">
        <v>190</v>
      </c>
      <c r="W69" s="16" t="s">
        <v>751</v>
      </c>
      <c r="X69" s="6">
        <v>7</v>
      </c>
      <c r="Y69" s="6">
        <v>7</v>
      </c>
      <c r="Z69" s="6">
        <v>28.5</v>
      </c>
      <c r="AA69" s="8">
        <v>0.26</v>
      </c>
      <c r="AB69" s="6" t="s">
        <v>175</v>
      </c>
      <c r="AC69" s="6" t="s">
        <v>190</v>
      </c>
      <c r="AD69" s="6" t="s">
        <v>192</v>
      </c>
      <c r="BT69" s="6" t="s">
        <v>309</v>
      </c>
      <c r="BZ69" s="6" t="s">
        <v>327</v>
      </c>
      <c r="CK69" s="6" t="s">
        <v>328</v>
      </c>
    </row>
    <row r="70" spans="1:89" s="6" customFormat="1" x14ac:dyDescent="0.25">
      <c r="A70" s="6" t="s">
        <v>173</v>
      </c>
      <c r="B70" s="6" t="s">
        <v>176</v>
      </c>
      <c r="C70" s="6" t="s">
        <v>182</v>
      </c>
      <c r="D70" s="6" t="s">
        <v>693</v>
      </c>
      <c r="E70" s="6" t="s">
        <v>325</v>
      </c>
      <c r="F70" s="6" t="s">
        <v>326</v>
      </c>
      <c r="J70" s="7">
        <v>840276139918</v>
      </c>
      <c r="K70" s="6" t="s">
        <v>266</v>
      </c>
      <c r="M70" s="6">
        <v>24</v>
      </c>
      <c r="N70" s="6" t="s">
        <v>174</v>
      </c>
      <c r="O70" s="6" t="s">
        <v>189</v>
      </c>
      <c r="P70" s="6">
        <f>29.85/1.21</f>
        <v>24.669421487603309</v>
      </c>
      <c r="Q70" s="6">
        <v>0</v>
      </c>
      <c r="R70" s="6" t="s">
        <v>175</v>
      </c>
      <c r="S70" s="6" t="s">
        <v>190</v>
      </c>
      <c r="W70" s="16" t="s">
        <v>751</v>
      </c>
      <c r="X70" s="6">
        <v>7</v>
      </c>
      <c r="Y70" s="6">
        <v>7</v>
      </c>
      <c r="Z70" s="6">
        <v>28.5</v>
      </c>
      <c r="AA70" s="8">
        <v>0.26</v>
      </c>
      <c r="AB70" s="6" t="s">
        <v>175</v>
      </c>
      <c r="AC70" s="6" t="s">
        <v>190</v>
      </c>
      <c r="AD70" s="6" t="s">
        <v>192</v>
      </c>
      <c r="BT70" s="6" t="s">
        <v>310</v>
      </c>
      <c r="BZ70" s="6" t="s">
        <v>327</v>
      </c>
      <c r="CK70" s="6" t="s">
        <v>328</v>
      </c>
    </row>
    <row r="71" spans="1:89" s="6" customFormat="1" x14ac:dyDescent="0.25">
      <c r="A71" s="6" t="s">
        <v>173</v>
      </c>
      <c r="B71" s="6" t="s">
        <v>176</v>
      </c>
      <c r="C71" s="6" t="s">
        <v>182</v>
      </c>
      <c r="D71" s="6" t="s">
        <v>694</v>
      </c>
      <c r="E71" s="6" t="s">
        <v>329</v>
      </c>
      <c r="F71" s="6" t="s">
        <v>330</v>
      </c>
      <c r="J71" s="7">
        <v>840276129377</v>
      </c>
      <c r="K71" s="6" t="s">
        <v>266</v>
      </c>
      <c r="M71" s="6">
        <v>24</v>
      </c>
      <c r="N71" s="6" t="s">
        <v>174</v>
      </c>
      <c r="O71" s="6" t="s">
        <v>189</v>
      </c>
      <c r="P71" s="6">
        <f>18.85/1.21</f>
        <v>15.578512396694217</v>
      </c>
      <c r="Q71" s="6">
        <v>0</v>
      </c>
      <c r="R71" s="6" t="s">
        <v>175</v>
      </c>
      <c r="S71" s="6" t="s">
        <v>190</v>
      </c>
      <c r="W71" s="16" t="s">
        <v>752</v>
      </c>
      <c r="X71" s="6">
        <v>9</v>
      </c>
      <c r="Y71" s="6">
        <v>9</v>
      </c>
      <c r="Z71" s="6">
        <v>21</v>
      </c>
      <c r="AA71" s="8">
        <v>0.16</v>
      </c>
      <c r="AB71" s="6" t="s">
        <v>175</v>
      </c>
      <c r="AC71" s="6" t="s">
        <v>190</v>
      </c>
      <c r="AD71" s="6" t="s">
        <v>192</v>
      </c>
      <c r="BT71" s="6" t="s">
        <v>331</v>
      </c>
      <c r="BZ71" s="6" t="s">
        <v>496</v>
      </c>
      <c r="CK71" s="6" t="s">
        <v>332</v>
      </c>
    </row>
    <row r="72" spans="1:89" s="6" customFormat="1" x14ac:dyDescent="0.25">
      <c r="A72" s="6" t="s">
        <v>173</v>
      </c>
      <c r="B72" s="6" t="s">
        <v>176</v>
      </c>
      <c r="C72" s="6" t="s">
        <v>182</v>
      </c>
      <c r="D72" s="6" t="s">
        <v>695</v>
      </c>
      <c r="E72" s="6" t="s">
        <v>333</v>
      </c>
      <c r="F72" s="6" t="s">
        <v>334</v>
      </c>
      <c r="J72" s="7">
        <v>840276113031</v>
      </c>
      <c r="K72" s="6" t="s">
        <v>266</v>
      </c>
      <c r="M72" s="6">
        <v>24</v>
      </c>
      <c r="N72" s="6" t="s">
        <v>174</v>
      </c>
      <c r="O72" s="6" t="s">
        <v>189</v>
      </c>
      <c r="P72" s="6">
        <f>19.85/1.21</f>
        <v>16.404958677685951</v>
      </c>
      <c r="Q72" s="6">
        <v>0</v>
      </c>
      <c r="R72" s="6" t="s">
        <v>175</v>
      </c>
      <c r="S72" s="6" t="s">
        <v>190</v>
      </c>
      <c r="W72" s="6" t="s">
        <v>337</v>
      </c>
      <c r="X72" s="6">
        <v>8.5</v>
      </c>
      <c r="Y72" s="6">
        <v>8.5</v>
      </c>
      <c r="Z72" s="6">
        <v>17</v>
      </c>
      <c r="AA72" s="8">
        <v>0.19</v>
      </c>
      <c r="AB72" s="6" t="s">
        <v>175</v>
      </c>
      <c r="AC72" s="6" t="s">
        <v>190</v>
      </c>
      <c r="AD72" s="6" t="s">
        <v>192</v>
      </c>
      <c r="BT72" s="6" t="s">
        <v>212</v>
      </c>
      <c r="BZ72" s="6" t="s">
        <v>267</v>
      </c>
      <c r="CK72" s="6" t="s">
        <v>338</v>
      </c>
    </row>
    <row r="73" spans="1:89" s="6" customFormat="1" x14ac:dyDescent="0.25">
      <c r="A73" s="6" t="s">
        <v>173</v>
      </c>
      <c r="B73" s="6" t="s">
        <v>176</v>
      </c>
      <c r="C73" s="6" t="s">
        <v>182</v>
      </c>
      <c r="D73" s="6" t="s">
        <v>696</v>
      </c>
      <c r="E73" s="6" t="s">
        <v>335</v>
      </c>
      <c r="F73" s="6" t="s">
        <v>336</v>
      </c>
      <c r="J73" s="7">
        <v>840276113024</v>
      </c>
      <c r="K73" s="6" t="s">
        <v>266</v>
      </c>
      <c r="M73" s="6">
        <v>24</v>
      </c>
      <c r="N73" s="6" t="s">
        <v>174</v>
      </c>
      <c r="O73" s="6" t="s">
        <v>189</v>
      </c>
      <c r="P73" s="6">
        <f>19.85/1.21</f>
        <v>16.404958677685951</v>
      </c>
      <c r="Q73" s="6">
        <v>0</v>
      </c>
      <c r="R73" s="6" t="s">
        <v>175</v>
      </c>
      <c r="S73" s="6" t="s">
        <v>190</v>
      </c>
      <c r="W73" s="6" t="s">
        <v>337</v>
      </c>
      <c r="X73" s="6">
        <v>8.5</v>
      </c>
      <c r="Y73" s="6">
        <v>8.5</v>
      </c>
      <c r="Z73" s="6">
        <v>17</v>
      </c>
      <c r="AA73" s="8">
        <v>0.19</v>
      </c>
      <c r="AB73" s="6" t="s">
        <v>175</v>
      </c>
      <c r="AC73" s="6" t="s">
        <v>190</v>
      </c>
      <c r="AD73" s="6" t="s">
        <v>192</v>
      </c>
      <c r="BT73" s="6" t="s">
        <v>331</v>
      </c>
      <c r="BZ73" s="6" t="s">
        <v>267</v>
      </c>
      <c r="CK73" s="6" t="s">
        <v>338</v>
      </c>
    </row>
    <row r="74" spans="1:89" s="6" customFormat="1" x14ac:dyDescent="0.25">
      <c r="A74" s="6" t="s">
        <v>173</v>
      </c>
      <c r="B74" s="6" t="s">
        <v>176</v>
      </c>
      <c r="C74" s="6" t="s">
        <v>182</v>
      </c>
      <c r="D74" s="6" t="s">
        <v>697</v>
      </c>
      <c r="E74" s="6" t="s">
        <v>339</v>
      </c>
      <c r="F74" s="6" t="s">
        <v>340</v>
      </c>
      <c r="J74" s="7">
        <v>840276128202</v>
      </c>
      <c r="K74" s="6" t="s">
        <v>266</v>
      </c>
      <c r="M74" s="6">
        <v>24</v>
      </c>
      <c r="N74" s="6" t="s">
        <v>174</v>
      </c>
      <c r="O74" s="6" t="s">
        <v>189</v>
      </c>
      <c r="P74" s="6">
        <f>19.85/1.21</f>
        <v>16.404958677685951</v>
      </c>
      <c r="Q74" s="6">
        <v>0</v>
      </c>
      <c r="R74" s="6" t="s">
        <v>175</v>
      </c>
      <c r="S74" s="6" t="s">
        <v>190</v>
      </c>
      <c r="W74" s="6" t="s">
        <v>345</v>
      </c>
      <c r="X74" s="6">
        <v>8.5</v>
      </c>
      <c r="Y74" s="6">
        <v>8.5</v>
      </c>
      <c r="Z74" s="6">
        <v>17.5</v>
      </c>
      <c r="AA74" s="8">
        <v>0.19</v>
      </c>
      <c r="AB74" s="6" t="s">
        <v>175</v>
      </c>
      <c r="AC74" s="6" t="s">
        <v>190</v>
      </c>
      <c r="AD74" s="6" t="s">
        <v>192</v>
      </c>
      <c r="BT74" s="6" t="s">
        <v>346</v>
      </c>
      <c r="BZ74" s="6" t="s">
        <v>267</v>
      </c>
      <c r="CK74" s="6" t="s">
        <v>338</v>
      </c>
    </row>
    <row r="75" spans="1:89" s="6" customFormat="1" x14ac:dyDescent="0.25">
      <c r="A75" s="6" t="s">
        <v>173</v>
      </c>
      <c r="B75" s="6" t="s">
        <v>176</v>
      </c>
      <c r="C75" s="6" t="s">
        <v>182</v>
      </c>
      <c r="D75" s="6" t="s">
        <v>698</v>
      </c>
      <c r="E75" s="6" t="s">
        <v>341</v>
      </c>
      <c r="F75" s="6" t="s">
        <v>342</v>
      </c>
      <c r="J75" s="7">
        <v>840276128219</v>
      </c>
      <c r="K75" s="6" t="s">
        <v>266</v>
      </c>
      <c r="M75" s="6">
        <v>24</v>
      </c>
      <c r="N75" s="6" t="s">
        <v>174</v>
      </c>
      <c r="O75" s="6" t="s">
        <v>189</v>
      </c>
      <c r="P75" s="6">
        <f>19.85/1.21</f>
        <v>16.404958677685951</v>
      </c>
      <c r="Q75" s="6">
        <v>0</v>
      </c>
      <c r="R75" s="6" t="s">
        <v>175</v>
      </c>
      <c r="S75" s="6" t="s">
        <v>190</v>
      </c>
      <c r="W75" s="6" t="s">
        <v>345</v>
      </c>
      <c r="X75" s="6">
        <v>8.5</v>
      </c>
      <c r="Y75" s="6">
        <v>8.5</v>
      </c>
      <c r="Z75" s="6">
        <v>17.5</v>
      </c>
      <c r="AA75" s="8">
        <v>0.19</v>
      </c>
      <c r="AB75" s="6" t="s">
        <v>175</v>
      </c>
      <c r="AC75" s="6" t="s">
        <v>190</v>
      </c>
      <c r="AD75" s="6" t="s">
        <v>192</v>
      </c>
      <c r="BT75" s="6" t="s">
        <v>331</v>
      </c>
      <c r="BZ75" s="6" t="s">
        <v>267</v>
      </c>
      <c r="CK75" s="6" t="s">
        <v>338</v>
      </c>
    </row>
    <row r="76" spans="1:89" s="6" customFormat="1" x14ac:dyDescent="0.25">
      <c r="A76" s="6" t="s">
        <v>173</v>
      </c>
      <c r="B76" s="6" t="s">
        <v>176</v>
      </c>
      <c r="C76" s="6" t="s">
        <v>182</v>
      </c>
      <c r="D76" s="6" t="s">
        <v>699</v>
      </c>
      <c r="E76" s="6" t="s">
        <v>343</v>
      </c>
      <c r="F76" s="6" t="s">
        <v>344</v>
      </c>
      <c r="J76" s="7">
        <v>840276128196</v>
      </c>
      <c r="K76" s="6" t="s">
        <v>266</v>
      </c>
      <c r="M76" s="6">
        <v>24</v>
      </c>
      <c r="N76" s="6" t="s">
        <v>174</v>
      </c>
      <c r="O76" s="6" t="s">
        <v>189</v>
      </c>
      <c r="P76" s="6">
        <f>19.85/1.21</f>
        <v>16.404958677685951</v>
      </c>
      <c r="Q76" s="6">
        <v>0</v>
      </c>
      <c r="R76" s="6" t="s">
        <v>175</v>
      </c>
      <c r="S76" s="6" t="s">
        <v>190</v>
      </c>
      <c r="W76" s="6" t="s">
        <v>345</v>
      </c>
      <c r="X76" s="6">
        <v>8.5</v>
      </c>
      <c r="Y76" s="6">
        <v>8.5</v>
      </c>
      <c r="Z76" s="6">
        <v>17.5</v>
      </c>
      <c r="AA76" s="8">
        <v>0.19</v>
      </c>
      <c r="AB76" s="6" t="s">
        <v>175</v>
      </c>
      <c r="AC76" s="6" t="s">
        <v>190</v>
      </c>
      <c r="AD76" s="6" t="s">
        <v>192</v>
      </c>
      <c r="BT76" s="6" t="s">
        <v>213</v>
      </c>
      <c r="BZ76" s="6" t="s">
        <v>267</v>
      </c>
      <c r="CK76" s="6" t="s">
        <v>338</v>
      </c>
    </row>
    <row r="77" spans="1:89" s="6" customFormat="1" x14ac:dyDescent="0.25">
      <c r="A77" s="6" t="s">
        <v>173</v>
      </c>
      <c r="B77" s="6" t="s">
        <v>176</v>
      </c>
      <c r="C77" s="6" t="s">
        <v>182</v>
      </c>
      <c r="D77" s="6" t="s">
        <v>700</v>
      </c>
      <c r="E77" s="6" t="s">
        <v>361</v>
      </c>
      <c r="F77" s="6">
        <v>658682</v>
      </c>
      <c r="J77" s="7">
        <v>8592638658682</v>
      </c>
      <c r="K77" s="6" t="s">
        <v>352</v>
      </c>
      <c r="M77" s="6">
        <v>24</v>
      </c>
      <c r="N77" s="6" t="s">
        <v>174</v>
      </c>
      <c r="O77" s="6" t="s">
        <v>189</v>
      </c>
      <c r="P77" s="6">
        <f>7.55/1.21</f>
        <v>6.2396694214876032</v>
      </c>
      <c r="Q77" s="6">
        <v>0</v>
      </c>
      <c r="R77" s="6" t="s">
        <v>175</v>
      </c>
      <c r="S77" s="6" t="s">
        <v>190</v>
      </c>
      <c r="W77" s="6" t="s">
        <v>362</v>
      </c>
      <c r="AA77" s="8">
        <v>0.15</v>
      </c>
      <c r="AB77" s="6" t="s">
        <v>175</v>
      </c>
      <c r="AC77" s="6" t="s">
        <v>190</v>
      </c>
      <c r="AD77" s="6" t="s">
        <v>192</v>
      </c>
      <c r="BT77" s="6" t="s">
        <v>204</v>
      </c>
      <c r="BZ77" s="6" t="s">
        <v>363</v>
      </c>
      <c r="CK77" s="6" t="s">
        <v>298</v>
      </c>
    </row>
    <row r="78" spans="1:89" s="6" customFormat="1" x14ac:dyDescent="0.25">
      <c r="A78" s="6" t="s">
        <v>173</v>
      </c>
      <c r="B78" s="6" t="s">
        <v>176</v>
      </c>
      <c r="C78" s="6" t="s">
        <v>182</v>
      </c>
      <c r="D78" s="6" t="s">
        <v>701</v>
      </c>
      <c r="E78" s="6" t="s">
        <v>364</v>
      </c>
      <c r="F78" s="6">
        <v>657685</v>
      </c>
      <c r="J78" s="7">
        <v>8592638657685</v>
      </c>
      <c r="K78" s="6" t="s">
        <v>352</v>
      </c>
      <c r="M78" s="6">
        <v>24</v>
      </c>
      <c r="N78" s="6" t="s">
        <v>174</v>
      </c>
      <c r="O78" s="6" t="s">
        <v>189</v>
      </c>
      <c r="P78" s="6">
        <f>7.55/1.21</f>
        <v>6.2396694214876032</v>
      </c>
      <c r="Q78" s="6">
        <v>0</v>
      </c>
      <c r="R78" s="6" t="s">
        <v>175</v>
      </c>
      <c r="S78" s="6" t="s">
        <v>190</v>
      </c>
      <c r="W78" s="6" t="s">
        <v>365</v>
      </c>
      <c r="AA78" s="8">
        <v>0.15</v>
      </c>
      <c r="AB78" s="6" t="s">
        <v>175</v>
      </c>
      <c r="AC78" s="6" t="s">
        <v>190</v>
      </c>
      <c r="AD78" s="6" t="s">
        <v>192</v>
      </c>
      <c r="BT78" s="6" t="s">
        <v>204</v>
      </c>
      <c r="BZ78" s="6" t="s">
        <v>363</v>
      </c>
      <c r="CK78" s="6" t="s">
        <v>298</v>
      </c>
    </row>
    <row r="79" spans="1:89" s="6" customFormat="1" x14ac:dyDescent="0.25">
      <c r="A79" s="6" t="s">
        <v>173</v>
      </c>
      <c r="B79" s="6" t="s">
        <v>176</v>
      </c>
      <c r="C79" s="6" t="s">
        <v>182</v>
      </c>
      <c r="D79" s="6" t="s">
        <v>702</v>
      </c>
      <c r="E79" s="6" t="s">
        <v>421</v>
      </c>
      <c r="F79" s="6" t="s">
        <v>422</v>
      </c>
      <c r="J79" s="7">
        <v>840276112935</v>
      </c>
      <c r="K79" s="6" t="s">
        <v>266</v>
      </c>
      <c r="M79" s="6">
        <v>24</v>
      </c>
      <c r="N79" s="6" t="s">
        <v>174</v>
      </c>
      <c r="O79" s="6" t="s">
        <v>189</v>
      </c>
      <c r="P79" s="6">
        <f>19.85/1.21</f>
        <v>16.404958677685951</v>
      </c>
      <c r="Q79" s="6">
        <v>0</v>
      </c>
      <c r="R79" s="6" t="s">
        <v>175</v>
      </c>
      <c r="S79" s="6" t="s">
        <v>190</v>
      </c>
      <c r="W79" s="6" t="s">
        <v>425</v>
      </c>
      <c r="AA79" s="8">
        <v>0.17</v>
      </c>
      <c r="AB79" s="6" t="s">
        <v>175</v>
      </c>
      <c r="AC79" s="6" t="s">
        <v>190</v>
      </c>
      <c r="AD79" s="6" t="s">
        <v>192</v>
      </c>
      <c r="BT79" s="6" t="s">
        <v>212</v>
      </c>
    </row>
    <row r="80" spans="1:89" s="6" customFormat="1" x14ac:dyDescent="0.25">
      <c r="A80" s="6" t="s">
        <v>173</v>
      </c>
      <c r="B80" s="6" t="s">
        <v>176</v>
      </c>
      <c r="C80" s="6" t="s">
        <v>182</v>
      </c>
      <c r="D80" s="6" t="s">
        <v>703</v>
      </c>
      <c r="E80" s="6" t="s">
        <v>423</v>
      </c>
      <c r="F80" s="6" t="s">
        <v>424</v>
      </c>
      <c r="J80" s="7">
        <v>840276112942</v>
      </c>
      <c r="K80" s="6" t="s">
        <v>266</v>
      </c>
      <c r="M80" s="6">
        <v>24</v>
      </c>
      <c r="N80" s="6" t="s">
        <v>174</v>
      </c>
      <c r="O80" s="6" t="s">
        <v>189</v>
      </c>
      <c r="P80" s="6">
        <f>19.85/1.21</f>
        <v>16.404958677685951</v>
      </c>
      <c r="Q80" s="6">
        <v>0</v>
      </c>
      <c r="R80" s="6" t="s">
        <v>175</v>
      </c>
      <c r="S80" s="6" t="s">
        <v>190</v>
      </c>
      <c r="W80" s="6" t="s">
        <v>425</v>
      </c>
      <c r="AA80" s="8">
        <v>0.17</v>
      </c>
      <c r="AB80" s="6" t="s">
        <v>175</v>
      </c>
      <c r="AC80" s="6" t="s">
        <v>190</v>
      </c>
      <c r="AD80" s="6" t="s">
        <v>192</v>
      </c>
      <c r="BT80" s="6" t="s">
        <v>213</v>
      </c>
    </row>
    <row r="81" spans="1:89" s="6" customFormat="1" x14ac:dyDescent="0.25">
      <c r="A81" s="6" t="s">
        <v>173</v>
      </c>
      <c r="B81" s="6" t="s">
        <v>176</v>
      </c>
      <c r="C81" s="6" t="s">
        <v>182</v>
      </c>
      <c r="D81" s="6" t="s">
        <v>704</v>
      </c>
      <c r="E81" s="6" t="s">
        <v>426</v>
      </c>
      <c r="F81" s="6" t="s">
        <v>427</v>
      </c>
      <c r="J81" s="7">
        <v>840276112911</v>
      </c>
      <c r="K81" s="6" t="s">
        <v>266</v>
      </c>
      <c r="M81" s="6">
        <v>24</v>
      </c>
      <c r="N81" s="6" t="s">
        <v>174</v>
      </c>
      <c r="O81" s="6" t="s">
        <v>189</v>
      </c>
      <c r="P81" s="6">
        <f>21.85/1.21</f>
        <v>18.057851239669422</v>
      </c>
      <c r="Q81" s="6">
        <v>0</v>
      </c>
      <c r="R81" s="6" t="s">
        <v>175</v>
      </c>
      <c r="S81" s="6" t="s">
        <v>190</v>
      </c>
      <c r="W81" s="6" t="s">
        <v>434</v>
      </c>
      <c r="AA81" s="8">
        <v>0.2</v>
      </c>
      <c r="AB81" s="6" t="s">
        <v>175</v>
      </c>
      <c r="AC81" s="6" t="s">
        <v>190</v>
      </c>
      <c r="AD81" s="6" t="s">
        <v>192</v>
      </c>
      <c r="BT81" s="6" t="s">
        <v>204</v>
      </c>
      <c r="BZ81" s="6" t="s">
        <v>267</v>
      </c>
      <c r="CK81" s="6" t="s">
        <v>268</v>
      </c>
    </row>
    <row r="82" spans="1:89" s="6" customFormat="1" x14ac:dyDescent="0.25">
      <c r="A82" s="6" t="s">
        <v>173</v>
      </c>
      <c r="B82" s="6" t="s">
        <v>176</v>
      </c>
      <c r="C82" s="6" t="s">
        <v>182</v>
      </c>
      <c r="D82" s="6" t="s">
        <v>705</v>
      </c>
      <c r="E82" s="6" t="s">
        <v>428</v>
      </c>
      <c r="F82" s="6" t="s">
        <v>429</v>
      </c>
      <c r="J82" s="7">
        <v>840276112898</v>
      </c>
      <c r="K82" s="6" t="s">
        <v>266</v>
      </c>
      <c r="M82" s="6">
        <v>24</v>
      </c>
      <c r="N82" s="6" t="s">
        <v>174</v>
      </c>
      <c r="O82" s="6" t="s">
        <v>189</v>
      </c>
      <c r="P82" s="6">
        <f>21.85/1.21</f>
        <v>18.057851239669422</v>
      </c>
      <c r="Q82" s="6">
        <v>0</v>
      </c>
      <c r="R82" s="6" t="s">
        <v>175</v>
      </c>
      <c r="S82" s="6" t="s">
        <v>190</v>
      </c>
      <c r="W82" s="6" t="s">
        <v>434</v>
      </c>
      <c r="AA82" s="8">
        <v>0.2</v>
      </c>
      <c r="AB82" s="6" t="s">
        <v>175</v>
      </c>
      <c r="AC82" s="6" t="s">
        <v>190</v>
      </c>
      <c r="AD82" s="6" t="s">
        <v>192</v>
      </c>
      <c r="BT82" s="6" t="s">
        <v>331</v>
      </c>
      <c r="BZ82" s="6" t="s">
        <v>267</v>
      </c>
      <c r="CK82" s="6" t="s">
        <v>268</v>
      </c>
    </row>
    <row r="83" spans="1:89" s="6" customFormat="1" x14ac:dyDescent="0.25">
      <c r="A83" s="6" t="s">
        <v>173</v>
      </c>
      <c r="B83" s="6" t="s">
        <v>176</v>
      </c>
      <c r="C83" s="6" t="s">
        <v>182</v>
      </c>
      <c r="D83" s="6" t="s">
        <v>706</v>
      </c>
      <c r="E83" s="6" t="s">
        <v>430</v>
      </c>
      <c r="F83" s="6" t="s">
        <v>431</v>
      </c>
      <c r="J83" s="7">
        <v>840276112881</v>
      </c>
      <c r="K83" s="6" t="s">
        <v>266</v>
      </c>
      <c r="M83" s="6">
        <v>24</v>
      </c>
      <c r="N83" s="6" t="s">
        <v>174</v>
      </c>
      <c r="O83" s="6" t="s">
        <v>189</v>
      </c>
      <c r="P83" s="6">
        <f>21.85/1.21</f>
        <v>18.057851239669422</v>
      </c>
      <c r="Q83" s="6">
        <v>0</v>
      </c>
      <c r="R83" s="6" t="s">
        <v>175</v>
      </c>
      <c r="S83" s="6" t="s">
        <v>190</v>
      </c>
      <c r="W83" s="6" t="s">
        <v>434</v>
      </c>
      <c r="AA83" s="8">
        <v>0.2</v>
      </c>
      <c r="AB83" s="6" t="s">
        <v>175</v>
      </c>
      <c r="AC83" s="6" t="s">
        <v>190</v>
      </c>
      <c r="AD83" s="6" t="s">
        <v>192</v>
      </c>
      <c r="BT83" s="6" t="s">
        <v>212</v>
      </c>
      <c r="BZ83" s="6" t="s">
        <v>267</v>
      </c>
      <c r="CK83" s="6" t="s">
        <v>268</v>
      </c>
    </row>
    <row r="84" spans="1:89" s="6" customFormat="1" x14ac:dyDescent="0.25">
      <c r="A84" s="6" t="s">
        <v>173</v>
      </c>
      <c r="B84" s="6" t="s">
        <v>176</v>
      </c>
      <c r="C84" s="6" t="s">
        <v>182</v>
      </c>
      <c r="D84" s="6" t="s">
        <v>707</v>
      </c>
      <c r="E84" s="6" t="s">
        <v>432</v>
      </c>
      <c r="F84" s="6" t="s">
        <v>433</v>
      </c>
      <c r="J84" s="7">
        <v>840276112904</v>
      </c>
      <c r="K84" s="6" t="s">
        <v>266</v>
      </c>
      <c r="M84" s="6">
        <v>24</v>
      </c>
      <c r="N84" s="6" t="s">
        <v>174</v>
      </c>
      <c r="O84" s="6" t="s">
        <v>189</v>
      </c>
      <c r="P84" s="6">
        <f>21.85/1.21</f>
        <v>18.057851239669422</v>
      </c>
      <c r="Q84" s="6">
        <v>0</v>
      </c>
      <c r="R84" s="6" t="s">
        <v>175</v>
      </c>
      <c r="S84" s="6" t="s">
        <v>190</v>
      </c>
      <c r="W84" s="6" t="s">
        <v>434</v>
      </c>
      <c r="AA84" s="8">
        <v>0.2</v>
      </c>
      <c r="AB84" s="6" t="s">
        <v>175</v>
      </c>
      <c r="AC84" s="6" t="s">
        <v>190</v>
      </c>
      <c r="AD84" s="6" t="s">
        <v>192</v>
      </c>
      <c r="BT84" s="6" t="s">
        <v>213</v>
      </c>
      <c r="BZ84" s="6" t="s">
        <v>267</v>
      </c>
      <c r="CK84" s="6" t="s">
        <v>268</v>
      </c>
    </row>
    <row r="85" spans="1:89" s="6" customFormat="1" x14ac:dyDescent="0.25">
      <c r="A85" s="6" t="s">
        <v>173</v>
      </c>
      <c r="B85" s="6" t="s">
        <v>176</v>
      </c>
      <c r="C85" s="6" t="s">
        <v>182</v>
      </c>
      <c r="D85" s="6" t="s">
        <v>708</v>
      </c>
      <c r="E85" s="6" t="s">
        <v>437</v>
      </c>
      <c r="F85" s="6" t="s">
        <v>438</v>
      </c>
      <c r="J85" s="7">
        <v>840276114342</v>
      </c>
      <c r="K85" s="6" t="s">
        <v>266</v>
      </c>
      <c r="M85" s="6">
        <v>24</v>
      </c>
      <c r="N85" s="6" t="s">
        <v>174</v>
      </c>
      <c r="O85" s="6" t="s">
        <v>189</v>
      </c>
      <c r="P85" s="6">
        <f>24.85/1.21</f>
        <v>20.537190082644631</v>
      </c>
      <c r="Q85" s="6">
        <v>0</v>
      </c>
      <c r="R85" s="6" t="s">
        <v>175</v>
      </c>
      <c r="S85" s="6" t="s">
        <v>190</v>
      </c>
      <c r="W85" s="6" t="s">
        <v>439</v>
      </c>
      <c r="AA85" s="8">
        <v>0.28000000000000003</v>
      </c>
      <c r="AB85" s="6" t="s">
        <v>175</v>
      </c>
      <c r="AC85" s="6" t="s">
        <v>190</v>
      </c>
      <c r="AD85" s="6" t="s">
        <v>192</v>
      </c>
      <c r="BT85" s="6" t="s">
        <v>213</v>
      </c>
      <c r="CK85" s="6" t="s">
        <v>273</v>
      </c>
    </row>
    <row r="86" spans="1:89" s="6" customFormat="1" x14ac:dyDescent="0.25">
      <c r="A86" s="6" t="s">
        <v>173</v>
      </c>
      <c r="B86" s="6" t="s">
        <v>176</v>
      </c>
      <c r="C86" s="6" t="s">
        <v>182</v>
      </c>
      <c r="D86" s="6" t="s">
        <v>709</v>
      </c>
      <c r="E86" s="6" t="s">
        <v>470</v>
      </c>
      <c r="F86" s="6" t="s">
        <v>471</v>
      </c>
      <c r="J86" s="7">
        <v>815150016012</v>
      </c>
      <c r="K86" s="6" t="s">
        <v>266</v>
      </c>
      <c r="M86" s="6">
        <v>24</v>
      </c>
      <c r="N86" s="6" t="s">
        <v>174</v>
      </c>
      <c r="O86" s="6" t="s">
        <v>189</v>
      </c>
      <c r="P86" s="6">
        <f>15.85/1.21</f>
        <v>13.099173553719009</v>
      </c>
      <c r="Q86" s="6">
        <v>0</v>
      </c>
      <c r="R86" s="6" t="s">
        <v>175</v>
      </c>
      <c r="S86" s="6" t="s">
        <v>190</v>
      </c>
      <c r="W86" s="6" t="s">
        <v>474</v>
      </c>
      <c r="AA86" s="8">
        <v>0.19</v>
      </c>
      <c r="AB86" s="6" t="s">
        <v>175</v>
      </c>
      <c r="AC86" s="6" t="s">
        <v>190</v>
      </c>
      <c r="AD86" s="6" t="s">
        <v>192</v>
      </c>
      <c r="BT86" s="6" t="s">
        <v>212</v>
      </c>
    </row>
    <row r="87" spans="1:89" s="6" customFormat="1" x14ac:dyDescent="0.25">
      <c r="A87" s="6" t="s">
        <v>173</v>
      </c>
      <c r="B87" s="6" t="s">
        <v>176</v>
      </c>
      <c r="C87" s="6" t="s">
        <v>182</v>
      </c>
      <c r="D87" s="6" t="s">
        <v>710</v>
      </c>
      <c r="E87" s="6" t="s">
        <v>472</v>
      </c>
      <c r="F87" s="6" t="s">
        <v>473</v>
      </c>
      <c r="J87" s="7">
        <v>815150016029</v>
      </c>
      <c r="K87" s="6" t="s">
        <v>266</v>
      </c>
      <c r="M87" s="6">
        <v>24</v>
      </c>
      <c r="N87" s="6" t="s">
        <v>174</v>
      </c>
      <c r="O87" s="6" t="s">
        <v>189</v>
      </c>
      <c r="P87" s="6">
        <f>15.85/1.21</f>
        <v>13.099173553719009</v>
      </c>
      <c r="Q87" s="6">
        <v>0</v>
      </c>
      <c r="R87" s="6" t="s">
        <v>175</v>
      </c>
      <c r="S87" s="6" t="s">
        <v>190</v>
      </c>
      <c r="W87" s="6" t="s">
        <v>474</v>
      </c>
      <c r="AA87" s="8">
        <v>0.19</v>
      </c>
      <c r="AB87" s="6" t="s">
        <v>175</v>
      </c>
      <c r="AC87" s="6" t="s">
        <v>190</v>
      </c>
      <c r="AD87" s="6" t="s">
        <v>192</v>
      </c>
      <c r="BT87" s="6" t="s">
        <v>213</v>
      </c>
    </row>
    <row r="88" spans="1:89" s="6" customFormat="1" x14ac:dyDescent="0.25">
      <c r="A88" s="6" t="s">
        <v>173</v>
      </c>
      <c r="B88" s="6" t="s">
        <v>176</v>
      </c>
      <c r="C88" s="6" t="s">
        <v>182</v>
      </c>
      <c r="D88" s="6" t="s">
        <v>711</v>
      </c>
      <c r="E88" s="6" t="s">
        <v>481</v>
      </c>
      <c r="F88" s="6" t="s">
        <v>482</v>
      </c>
      <c r="J88" s="7">
        <v>840276103179</v>
      </c>
      <c r="K88" s="6" t="s">
        <v>266</v>
      </c>
      <c r="M88" s="6">
        <v>24</v>
      </c>
      <c r="N88" s="6" t="s">
        <v>174</v>
      </c>
      <c r="O88" s="6" t="s">
        <v>189</v>
      </c>
      <c r="P88" s="6">
        <f>18.85/1.21</f>
        <v>15.578512396694217</v>
      </c>
      <c r="Q88" s="6">
        <v>0</v>
      </c>
      <c r="R88" s="6" t="s">
        <v>175</v>
      </c>
      <c r="S88" s="6" t="s">
        <v>190</v>
      </c>
      <c r="W88" s="6" t="s">
        <v>483</v>
      </c>
      <c r="AA88" s="8">
        <v>0.21</v>
      </c>
      <c r="AB88" s="6" t="s">
        <v>175</v>
      </c>
      <c r="AC88" s="6" t="s">
        <v>190</v>
      </c>
      <c r="AD88" s="6" t="s">
        <v>192</v>
      </c>
      <c r="BT88" s="6" t="s">
        <v>331</v>
      </c>
      <c r="CK88" s="6" t="s">
        <v>338</v>
      </c>
    </row>
    <row r="89" spans="1:89" s="6" customFormat="1" x14ac:dyDescent="0.25">
      <c r="A89" s="6" t="s">
        <v>173</v>
      </c>
      <c r="B89" s="6" t="s">
        <v>176</v>
      </c>
      <c r="C89" s="6" t="s">
        <v>182</v>
      </c>
      <c r="D89" s="6" t="s">
        <v>712</v>
      </c>
      <c r="E89" s="6" t="s">
        <v>484</v>
      </c>
      <c r="F89" s="6" t="s">
        <v>485</v>
      </c>
      <c r="J89" s="7">
        <v>815150016036</v>
      </c>
      <c r="K89" s="6" t="s">
        <v>266</v>
      </c>
      <c r="M89" s="6">
        <v>24</v>
      </c>
      <c r="N89" s="6" t="s">
        <v>174</v>
      </c>
      <c r="O89" s="6" t="s">
        <v>189</v>
      </c>
      <c r="P89" s="6">
        <f>17.85/1.21</f>
        <v>14.752066115702481</v>
      </c>
      <c r="Q89" s="6">
        <v>0</v>
      </c>
      <c r="R89" s="6" t="s">
        <v>175</v>
      </c>
      <c r="S89" s="6" t="s">
        <v>190</v>
      </c>
      <c r="W89" s="16" t="s">
        <v>753</v>
      </c>
      <c r="AA89" s="8">
        <v>0.19</v>
      </c>
      <c r="AB89" s="6" t="s">
        <v>175</v>
      </c>
      <c r="AC89" s="6" t="s">
        <v>190</v>
      </c>
      <c r="AD89" s="6" t="s">
        <v>192</v>
      </c>
      <c r="BT89" s="6" t="s">
        <v>213</v>
      </c>
      <c r="CK89" s="6" t="s">
        <v>486</v>
      </c>
    </row>
    <row r="90" spans="1:89" s="6" customFormat="1" x14ac:dyDescent="0.25">
      <c r="A90" s="6" t="s">
        <v>173</v>
      </c>
      <c r="B90" s="6" t="s">
        <v>176</v>
      </c>
      <c r="C90" s="6" t="s">
        <v>182</v>
      </c>
      <c r="D90" s="6" t="s">
        <v>713</v>
      </c>
      <c r="E90" s="6" t="s">
        <v>488</v>
      </c>
      <c r="F90" s="6" t="s">
        <v>489</v>
      </c>
      <c r="J90" s="7">
        <v>815150016364</v>
      </c>
      <c r="K90" s="6" t="s">
        <v>266</v>
      </c>
      <c r="M90" s="6">
        <v>24</v>
      </c>
      <c r="N90" s="6" t="s">
        <v>174</v>
      </c>
      <c r="O90" s="6" t="s">
        <v>189</v>
      </c>
      <c r="P90" s="6">
        <f>19.85/1.21</f>
        <v>16.404958677685951</v>
      </c>
      <c r="Q90" s="6">
        <v>0</v>
      </c>
      <c r="R90" s="6" t="s">
        <v>175</v>
      </c>
      <c r="S90" s="6" t="s">
        <v>190</v>
      </c>
      <c r="W90" s="16" t="s">
        <v>754</v>
      </c>
      <c r="AA90" s="8">
        <v>0.19</v>
      </c>
      <c r="AB90" s="6" t="s">
        <v>175</v>
      </c>
      <c r="AC90" s="6" t="s">
        <v>190</v>
      </c>
      <c r="AD90" s="6" t="s">
        <v>192</v>
      </c>
      <c r="BT90" s="6" t="s">
        <v>331</v>
      </c>
      <c r="BZ90" s="6" t="s">
        <v>496</v>
      </c>
      <c r="CK90" s="6" t="s">
        <v>497</v>
      </c>
    </row>
    <row r="91" spans="1:89" s="6" customFormat="1" x14ac:dyDescent="0.25">
      <c r="A91" s="6" t="s">
        <v>173</v>
      </c>
      <c r="B91" s="6" t="s">
        <v>176</v>
      </c>
      <c r="C91" s="6" t="s">
        <v>182</v>
      </c>
      <c r="D91" s="6" t="s">
        <v>714</v>
      </c>
      <c r="E91" s="6" t="s">
        <v>490</v>
      </c>
      <c r="F91" s="6" t="s">
        <v>491</v>
      </c>
      <c r="J91" s="7">
        <v>840276132346</v>
      </c>
      <c r="K91" s="6" t="s">
        <v>266</v>
      </c>
      <c r="M91" s="6">
        <v>24</v>
      </c>
      <c r="N91" s="6" t="s">
        <v>174</v>
      </c>
      <c r="O91" s="6" t="s">
        <v>189</v>
      </c>
      <c r="P91" s="6">
        <f>19.85/1.21</f>
        <v>16.404958677685951</v>
      </c>
      <c r="Q91" s="6">
        <v>0</v>
      </c>
      <c r="R91" s="6" t="s">
        <v>175</v>
      </c>
      <c r="S91" s="6" t="s">
        <v>190</v>
      </c>
      <c r="W91" s="16" t="s">
        <v>754</v>
      </c>
      <c r="AA91" s="8">
        <v>0.19</v>
      </c>
      <c r="AB91" s="6" t="s">
        <v>175</v>
      </c>
      <c r="AC91" s="6" t="s">
        <v>190</v>
      </c>
      <c r="AD91" s="6" t="s">
        <v>192</v>
      </c>
      <c r="BT91" s="6" t="s">
        <v>310</v>
      </c>
      <c r="BZ91" s="6" t="s">
        <v>496</v>
      </c>
      <c r="CK91" s="6" t="s">
        <v>497</v>
      </c>
    </row>
    <row r="92" spans="1:89" s="6" customFormat="1" x14ac:dyDescent="0.25">
      <c r="A92" s="6" t="s">
        <v>173</v>
      </c>
      <c r="B92" s="6" t="s">
        <v>176</v>
      </c>
      <c r="C92" s="6" t="s">
        <v>182</v>
      </c>
      <c r="D92" s="6" t="s">
        <v>715</v>
      </c>
      <c r="E92" s="6" t="s">
        <v>492</v>
      </c>
      <c r="F92" s="6" t="s">
        <v>493</v>
      </c>
      <c r="J92" s="7">
        <v>815150016357</v>
      </c>
      <c r="K92" s="6" t="s">
        <v>266</v>
      </c>
      <c r="M92" s="6">
        <v>24</v>
      </c>
      <c r="N92" s="6" t="s">
        <v>174</v>
      </c>
      <c r="O92" s="6" t="s">
        <v>189</v>
      </c>
      <c r="P92" s="6">
        <f>19.85/1.21</f>
        <v>16.404958677685951</v>
      </c>
      <c r="Q92" s="6">
        <v>0</v>
      </c>
      <c r="R92" s="6" t="s">
        <v>175</v>
      </c>
      <c r="S92" s="6" t="s">
        <v>190</v>
      </c>
      <c r="W92" s="16" t="s">
        <v>754</v>
      </c>
      <c r="AA92" s="8">
        <v>0.19</v>
      </c>
      <c r="AB92" s="6" t="s">
        <v>175</v>
      </c>
      <c r="AC92" s="6" t="s">
        <v>190</v>
      </c>
      <c r="AD92" s="6" t="s">
        <v>192</v>
      </c>
      <c r="BT92" s="6" t="s">
        <v>213</v>
      </c>
      <c r="BZ92" s="6" t="s">
        <v>496</v>
      </c>
      <c r="CK92" s="6" t="s">
        <v>497</v>
      </c>
    </row>
    <row r="93" spans="1:89" s="6" customFormat="1" x14ac:dyDescent="0.25">
      <c r="A93" s="6" t="s">
        <v>173</v>
      </c>
      <c r="B93" s="6" t="s">
        <v>176</v>
      </c>
      <c r="C93" s="6" t="s">
        <v>182</v>
      </c>
      <c r="D93" s="6" t="s">
        <v>716</v>
      </c>
      <c r="E93" s="6" t="s">
        <v>494</v>
      </c>
      <c r="F93" s="6" t="s">
        <v>495</v>
      </c>
      <c r="J93" s="7">
        <v>8151500163404</v>
      </c>
      <c r="K93" s="6" t="s">
        <v>266</v>
      </c>
      <c r="M93" s="6">
        <v>24</v>
      </c>
      <c r="N93" s="6" t="s">
        <v>174</v>
      </c>
      <c r="O93" s="6" t="s">
        <v>189</v>
      </c>
      <c r="P93" s="6">
        <f>19.85/1.21</f>
        <v>16.404958677685951</v>
      </c>
      <c r="Q93" s="6">
        <v>0</v>
      </c>
      <c r="R93" s="6" t="s">
        <v>175</v>
      </c>
      <c r="S93" s="6" t="s">
        <v>190</v>
      </c>
      <c r="W93" s="16" t="s">
        <v>754</v>
      </c>
      <c r="AA93" s="8">
        <v>0.19</v>
      </c>
      <c r="AB93" s="6" t="s">
        <v>175</v>
      </c>
      <c r="AC93" s="6" t="s">
        <v>190</v>
      </c>
      <c r="AD93" s="6" t="s">
        <v>192</v>
      </c>
      <c r="BT93" s="6" t="s">
        <v>212</v>
      </c>
      <c r="BZ93" s="6" t="s">
        <v>496</v>
      </c>
      <c r="CK93" s="6" t="s">
        <v>497</v>
      </c>
    </row>
    <row r="94" spans="1:89" s="6" customFormat="1" x14ac:dyDescent="0.25">
      <c r="A94" s="6" t="s">
        <v>173</v>
      </c>
      <c r="B94" s="6" t="s">
        <v>176</v>
      </c>
      <c r="C94" s="6" t="s">
        <v>182</v>
      </c>
      <c r="D94" s="6" t="s">
        <v>717</v>
      </c>
      <c r="E94" s="6" t="s">
        <v>498</v>
      </c>
      <c r="F94" s="6" t="s">
        <v>499</v>
      </c>
      <c r="J94" s="7">
        <v>815150011581</v>
      </c>
      <c r="K94" s="6" t="s">
        <v>266</v>
      </c>
      <c r="M94" s="6">
        <v>24</v>
      </c>
      <c r="N94" s="6" t="s">
        <v>174</v>
      </c>
      <c r="O94" s="6" t="s">
        <v>189</v>
      </c>
      <c r="P94" s="6">
        <f>21.85/1.21</f>
        <v>18.057851239669422</v>
      </c>
      <c r="Q94" s="6">
        <v>0</v>
      </c>
      <c r="R94" s="6" t="s">
        <v>175</v>
      </c>
      <c r="S94" s="6" t="s">
        <v>190</v>
      </c>
      <c r="W94" s="16" t="s">
        <v>755</v>
      </c>
      <c r="AA94" s="8">
        <v>0.23</v>
      </c>
      <c r="AB94" s="6" t="s">
        <v>175</v>
      </c>
      <c r="AC94" s="6" t="s">
        <v>190</v>
      </c>
      <c r="AD94" s="6" t="s">
        <v>192</v>
      </c>
      <c r="BT94" s="6" t="s">
        <v>204</v>
      </c>
      <c r="BZ94" s="6" t="s">
        <v>496</v>
      </c>
      <c r="CK94" s="6" t="s">
        <v>268</v>
      </c>
    </row>
    <row r="95" spans="1:89" s="6" customFormat="1" x14ac:dyDescent="0.25">
      <c r="A95" s="6" t="s">
        <v>173</v>
      </c>
      <c r="B95" s="6" t="s">
        <v>176</v>
      </c>
      <c r="C95" s="6" t="s">
        <v>182</v>
      </c>
      <c r="D95" s="6" t="s">
        <v>663</v>
      </c>
      <c r="E95" s="6" t="s">
        <v>534</v>
      </c>
      <c r="F95" s="6">
        <v>42380510</v>
      </c>
      <c r="J95" s="7">
        <v>7331423007608</v>
      </c>
      <c r="K95" s="6" t="s">
        <v>373</v>
      </c>
      <c r="M95" s="6">
        <v>24</v>
      </c>
      <c r="N95" s="6" t="s">
        <v>174</v>
      </c>
      <c r="O95" s="6" t="s">
        <v>189</v>
      </c>
      <c r="P95" s="6">
        <f>15.94/1.21</f>
        <v>13.173553719008265</v>
      </c>
      <c r="Q95" s="6">
        <v>0</v>
      </c>
      <c r="R95" s="6" t="s">
        <v>175</v>
      </c>
      <c r="S95" s="6" t="s">
        <v>190</v>
      </c>
      <c r="W95" s="6" t="s">
        <v>537</v>
      </c>
      <c r="X95" s="6">
        <v>25</v>
      </c>
      <c r="Y95" s="6">
        <v>9</v>
      </c>
      <c r="Z95" s="6">
        <v>9</v>
      </c>
      <c r="AA95" s="8">
        <v>0.19</v>
      </c>
      <c r="AB95" s="6" t="s">
        <v>175</v>
      </c>
      <c r="AC95" s="6" t="s">
        <v>190</v>
      </c>
      <c r="AD95" s="6" t="s">
        <v>192</v>
      </c>
      <c r="BT95" s="6" t="s">
        <v>309</v>
      </c>
      <c r="BZ95" s="6" t="s">
        <v>538</v>
      </c>
      <c r="CK95" s="6" t="s">
        <v>539</v>
      </c>
    </row>
    <row r="96" spans="1:89" s="6" customFormat="1" x14ac:dyDescent="0.25">
      <c r="A96" s="6" t="s">
        <v>173</v>
      </c>
      <c r="B96" s="6" t="s">
        <v>176</v>
      </c>
      <c r="C96" s="6" t="s">
        <v>182</v>
      </c>
      <c r="D96" s="6" t="s">
        <v>662</v>
      </c>
      <c r="E96" s="6" t="s">
        <v>535</v>
      </c>
      <c r="F96" s="6">
        <v>42382710</v>
      </c>
      <c r="J96" s="7">
        <v>7331423007011</v>
      </c>
      <c r="K96" s="6" t="s">
        <v>373</v>
      </c>
      <c r="M96" s="6">
        <v>24</v>
      </c>
      <c r="N96" s="6" t="s">
        <v>174</v>
      </c>
      <c r="O96" s="6" t="s">
        <v>189</v>
      </c>
      <c r="P96" s="6">
        <f>15.94/1.21</f>
        <v>13.173553719008265</v>
      </c>
      <c r="Q96" s="6">
        <v>0</v>
      </c>
      <c r="R96" s="6" t="s">
        <v>175</v>
      </c>
      <c r="S96" s="6" t="s">
        <v>190</v>
      </c>
      <c r="W96" s="6" t="s">
        <v>537</v>
      </c>
      <c r="X96" s="6">
        <v>25</v>
      </c>
      <c r="Y96" s="6">
        <v>9</v>
      </c>
      <c r="Z96" s="6">
        <v>9</v>
      </c>
      <c r="AA96" s="8">
        <v>0.19</v>
      </c>
      <c r="AB96" s="6" t="s">
        <v>175</v>
      </c>
      <c r="AC96" s="6" t="s">
        <v>190</v>
      </c>
      <c r="AD96" s="6" t="s">
        <v>192</v>
      </c>
      <c r="BT96" s="6" t="s">
        <v>213</v>
      </c>
      <c r="BZ96" s="6" t="s">
        <v>538</v>
      </c>
      <c r="CK96" s="6" t="s">
        <v>539</v>
      </c>
    </row>
    <row r="97" spans="1:173" s="17" customFormat="1" x14ac:dyDescent="0.25">
      <c r="A97" s="6" t="s">
        <v>173</v>
      </c>
      <c r="B97" s="6" t="s">
        <v>176</v>
      </c>
      <c r="C97" s="6" t="s">
        <v>182</v>
      </c>
      <c r="D97" s="6" t="s">
        <v>661</v>
      </c>
      <c r="E97" s="6" t="s">
        <v>536</v>
      </c>
      <c r="F97" s="6">
        <v>42383610</v>
      </c>
      <c r="G97" s="9"/>
      <c r="H97" s="9"/>
      <c r="I97" s="9"/>
      <c r="J97" s="10">
        <v>7331423007059</v>
      </c>
      <c r="K97" s="6" t="s">
        <v>373</v>
      </c>
      <c r="L97" s="9"/>
      <c r="M97" s="6">
        <v>24</v>
      </c>
      <c r="N97" s="6" t="s">
        <v>174</v>
      </c>
      <c r="O97" s="6" t="s">
        <v>189</v>
      </c>
      <c r="P97" s="6">
        <f>15.94/1.21</f>
        <v>13.173553719008265</v>
      </c>
      <c r="Q97" s="6">
        <v>0</v>
      </c>
      <c r="R97" s="6" t="s">
        <v>175</v>
      </c>
      <c r="S97" s="6" t="s">
        <v>190</v>
      </c>
      <c r="T97" s="9"/>
      <c r="U97" s="9"/>
      <c r="V97" s="9"/>
      <c r="W97" s="6" t="s">
        <v>537</v>
      </c>
      <c r="X97" s="6">
        <v>25</v>
      </c>
      <c r="Y97" s="6">
        <v>9</v>
      </c>
      <c r="Z97" s="6">
        <v>9</v>
      </c>
      <c r="AA97" s="8">
        <v>0.19</v>
      </c>
      <c r="AB97" s="9" t="s">
        <v>175</v>
      </c>
      <c r="AC97" s="9" t="s">
        <v>190</v>
      </c>
      <c r="AD97" s="9" t="s">
        <v>192</v>
      </c>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6" t="s">
        <v>540</v>
      </c>
      <c r="BU97" s="9"/>
      <c r="BV97" s="9"/>
      <c r="BW97" s="9"/>
      <c r="BX97" s="9"/>
      <c r="BY97" s="9"/>
      <c r="BZ97" s="6" t="s">
        <v>538</v>
      </c>
      <c r="CA97" s="9"/>
      <c r="CB97" s="9"/>
      <c r="CC97" s="9"/>
      <c r="CD97" s="9"/>
      <c r="CE97" s="9"/>
      <c r="CF97" s="9"/>
      <c r="CG97" s="9"/>
      <c r="CH97" s="9"/>
      <c r="CI97" s="9"/>
      <c r="CJ97" s="9"/>
      <c r="CK97" s="6" t="s">
        <v>539</v>
      </c>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c r="DQ97" s="9"/>
      <c r="DR97" s="9"/>
      <c r="DS97" s="9"/>
      <c r="DT97" s="9"/>
      <c r="DU97" s="9"/>
      <c r="DV97" s="9"/>
      <c r="DW97" s="9"/>
      <c r="DX97" s="9"/>
      <c r="DY97" s="9"/>
      <c r="DZ97" s="9"/>
      <c r="EA97" s="9"/>
      <c r="EB97" s="9"/>
      <c r="EC97" s="9"/>
      <c r="ED97" s="9"/>
      <c r="EE97" s="9"/>
      <c r="EF97" s="9"/>
      <c r="EG97" s="9"/>
      <c r="EH97" s="9"/>
      <c r="EI97" s="9"/>
      <c r="EJ97" s="9"/>
      <c r="EK97" s="9"/>
      <c r="EL97" s="9"/>
      <c r="EM97" s="9"/>
      <c r="EN97" s="9"/>
      <c r="EO97" s="9"/>
      <c r="EP97" s="9"/>
      <c r="EQ97" s="9"/>
      <c r="ER97" s="9"/>
      <c r="ES97" s="9"/>
      <c r="ET97" s="9"/>
      <c r="EU97" s="9"/>
      <c r="EV97" s="9"/>
      <c r="EW97" s="9"/>
      <c r="EX97" s="9"/>
      <c r="EY97" s="9"/>
      <c r="EZ97" s="9"/>
      <c r="FA97" s="9"/>
      <c r="FB97" s="9"/>
      <c r="FC97" s="9"/>
      <c r="FD97" s="9"/>
      <c r="FE97" s="9"/>
      <c r="FF97" s="9"/>
      <c r="FG97" s="9"/>
      <c r="FH97" s="9"/>
      <c r="FI97" s="9"/>
      <c r="FJ97" s="9"/>
      <c r="FK97" s="9"/>
      <c r="FL97" s="9"/>
      <c r="FM97" s="9"/>
      <c r="FN97" s="9"/>
      <c r="FO97" s="9"/>
      <c r="FP97" s="9"/>
      <c r="FQ97" s="9"/>
    </row>
    <row r="98" spans="1:173" s="6" customFormat="1" x14ac:dyDescent="0.25">
      <c r="A98" s="6" t="s">
        <v>173</v>
      </c>
      <c r="B98" s="6" t="s">
        <v>176</v>
      </c>
      <c r="C98" s="6" t="s">
        <v>182</v>
      </c>
      <c r="D98" s="6" t="s">
        <v>545</v>
      </c>
      <c r="E98" s="6" t="s">
        <v>546</v>
      </c>
      <c r="F98" s="6">
        <v>549300</v>
      </c>
      <c r="G98" s="9"/>
      <c r="H98" s="9"/>
      <c r="I98" s="9"/>
      <c r="J98" s="10">
        <v>4001833091452</v>
      </c>
      <c r="K98" s="6" t="s">
        <v>547</v>
      </c>
      <c r="L98" s="9"/>
      <c r="M98" s="6">
        <v>24</v>
      </c>
      <c r="N98" s="6" t="s">
        <v>174</v>
      </c>
      <c r="O98" s="6" t="s">
        <v>189</v>
      </c>
      <c r="P98" s="9">
        <f>41.65/1.21</f>
        <v>34.421487603305785</v>
      </c>
      <c r="Q98" s="6">
        <v>0</v>
      </c>
      <c r="R98" s="6" t="s">
        <v>175</v>
      </c>
      <c r="S98" s="6" t="s">
        <v>190</v>
      </c>
      <c r="T98" s="9"/>
      <c r="U98" s="9"/>
      <c r="V98" s="9"/>
      <c r="W98" s="6" t="s">
        <v>548</v>
      </c>
      <c r="X98" s="9"/>
      <c r="Y98" s="9"/>
      <c r="Z98" s="6">
        <v>11</v>
      </c>
      <c r="AA98" s="11">
        <v>0.15</v>
      </c>
      <c r="AB98" s="9" t="s">
        <v>175</v>
      </c>
      <c r="AC98" s="9" t="s">
        <v>190</v>
      </c>
      <c r="AD98" s="9" t="s">
        <v>192</v>
      </c>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6" t="s">
        <v>227</v>
      </c>
      <c r="BU98" s="9"/>
      <c r="BV98" s="9"/>
      <c r="BW98" s="9"/>
      <c r="BX98" s="9"/>
      <c r="BY98" s="9"/>
      <c r="BZ98" s="9"/>
      <c r="CA98" s="9"/>
      <c r="CB98" s="9"/>
      <c r="CC98" s="9"/>
      <c r="CD98" s="9"/>
      <c r="CE98" s="9"/>
      <c r="CF98" s="9"/>
      <c r="CG98" s="9"/>
      <c r="CH98" s="9"/>
      <c r="CI98" s="9"/>
      <c r="CJ98" s="9"/>
      <c r="CK98" s="6" t="s">
        <v>549</v>
      </c>
      <c r="CL98" s="9"/>
      <c r="CM98" s="9"/>
      <c r="CN98" s="9"/>
      <c r="CO98" s="9"/>
      <c r="CP98" s="9"/>
      <c r="CQ98" s="9"/>
      <c r="CR98" s="9"/>
      <c r="CS98" s="9"/>
      <c r="CT98" s="9"/>
      <c r="CU98" s="9"/>
      <c r="CV98" s="9"/>
      <c r="CW98" s="9"/>
      <c r="CX98" s="9"/>
      <c r="CY98" s="9"/>
      <c r="CZ98" s="9"/>
      <c r="DA98" s="9"/>
      <c r="DB98" s="9"/>
      <c r="DC98" s="9"/>
      <c r="DD98" s="9"/>
      <c r="DE98" s="9"/>
      <c r="DF98" s="9"/>
      <c r="DG98" s="9"/>
      <c r="DH98" s="9"/>
      <c r="DI98" s="9"/>
      <c r="DJ98" s="9"/>
      <c r="DK98" s="9"/>
      <c r="DL98" s="9"/>
      <c r="DM98" s="9"/>
      <c r="DN98" s="9"/>
      <c r="DO98" s="9"/>
      <c r="DP98" s="9"/>
      <c r="DQ98" s="9"/>
      <c r="DR98" s="9"/>
      <c r="DS98" s="9"/>
      <c r="DT98" s="9"/>
      <c r="DU98" s="9"/>
      <c r="DV98" s="9"/>
      <c r="DW98" s="9"/>
      <c r="DX98" s="9"/>
      <c r="DY98" s="9"/>
      <c r="DZ98" s="9"/>
      <c r="EA98" s="9"/>
      <c r="EB98" s="9"/>
      <c r="EC98" s="9"/>
      <c r="ED98" s="9"/>
      <c r="EE98" s="9"/>
      <c r="EF98" s="9"/>
      <c r="EG98" s="9"/>
      <c r="EH98" s="9"/>
      <c r="EI98" s="9"/>
      <c r="EJ98" s="9"/>
      <c r="EK98" s="9"/>
      <c r="EL98" s="9"/>
      <c r="EM98" s="9"/>
      <c r="EN98" s="9"/>
      <c r="EO98" s="9"/>
      <c r="EP98" s="9"/>
      <c r="EQ98" s="9"/>
      <c r="ER98" s="9"/>
      <c r="ES98" s="9"/>
      <c r="ET98" s="9"/>
      <c r="EU98" s="9"/>
      <c r="EV98" s="9"/>
      <c r="EW98" s="9"/>
      <c r="EX98" s="9"/>
      <c r="EY98" s="9"/>
      <c r="EZ98" s="9"/>
      <c r="FA98" s="9"/>
      <c r="FB98" s="9"/>
      <c r="FC98" s="9"/>
      <c r="FD98" s="9"/>
      <c r="FE98" s="9"/>
      <c r="FF98" s="9"/>
      <c r="FG98" s="9"/>
      <c r="FH98" s="9"/>
      <c r="FI98" s="9"/>
      <c r="FJ98" s="9"/>
      <c r="FK98" s="9"/>
      <c r="FL98" s="9"/>
      <c r="FM98" s="9"/>
      <c r="FN98" s="9"/>
      <c r="FO98" s="9"/>
      <c r="FP98" s="9"/>
      <c r="FQ98" s="9"/>
    </row>
    <row r="99" spans="1:173" s="6" customFormat="1" x14ac:dyDescent="0.25">
      <c r="A99" s="6" t="s">
        <v>173</v>
      </c>
      <c r="B99" s="6" t="s">
        <v>176</v>
      </c>
      <c r="C99" s="6" t="s">
        <v>182</v>
      </c>
      <c r="D99" s="6" t="s">
        <v>718</v>
      </c>
      <c r="E99" s="6" t="s">
        <v>586</v>
      </c>
      <c r="F99" s="6" t="s">
        <v>587</v>
      </c>
      <c r="G99" s="9"/>
      <c r="H99" s="9"/>
      <c r="I99" s="9"/>
      <c r="J99" s="10">
        <v>4260149870650</v>
      </c>
      <c r="K99" s="6" t="s">
        <v>233</v>
      </c>
      <c r="L99" s="9"/>
      <c r="M99" s="6">
        <v>24</v>
      </c>
      <c r="N99" s="6" t="s">
        <v>174</v>
      </c>
      <c r="O99" s="6" t="s">
        <v>189</v>
      </c>
      <c r="P99" s="9">
        <f>14.75/1.21</f>
        <v>12.190082644628099</v>
      </c>
      <c r="Q99" s="6">
        <v>0</v>
      </c>
      <c r="R99" s="6" t="s">
        <v>175</v>
      </c>
      <c r="S99" s="6" t="s">
        <v>190</v>
      </c>
      <c r="T99" s="9"/>
      <c r="U99" s="9"/>
      <c r="V99" s="9"/>
      <c r="W99" s="6" t="s">
        <v>588</v>
      </c>
      <c r="X99" s="9">
        <v>25.3</v>
      </c>
      <c r="Y99" s="6">
        <v>7.3</v>
      </c>
      <c r="Z99" s="6">
        <v>7.3</v>
      </c>
      <c r="AA99" s="11">
        <v>0.2</v>
      </c>
      <c r="AB99" s="9" t="s">
        <v>175</v>
      </c>
      <c r="AC99" s="9" t="s">
        <v>190</v>
      </c>
      <c r="AD99" s="9" t="s">
        <v>192</v>
      </c>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6" t="s">
        <v>204</v>
      </c>
      <c r="BU99" s="9"/>
      <c r="BV99" s="9"/>
      <c r="BW99" s="9"/>
      <c r="BX99" s="9"/>
      <c r="BY99" s="9"/>
      <c r="BZ99" s="6" t="s">
        <v>522</v>
      </c>
      <c r="CA99" s="9"/>
      <c r="CB99" s="9"/>
      <c r="CC99" s="9"/>
      <c r="CD99" s="9"/>
      <c r="CE99" s="9"/>
      <c r="CF99" s="9"/>
      <c r="CG99" s="9"/>
      <c r="CH99" s="9"/>
      <c r="CI99" s="9"/>
      <c r="CJ99" s="9"/>
      <c r="CK99" s="9" t="s">
        <v>589</v>
      </c>
      <c r="CL99" s="9"/>
      <c r="CM99" s="9"/>
      <c r="CN99" s="9"/>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c r="DQ99" s="9"/>
      <c r="DR99" s="9"/>
      <c r="DS99" s="9"/>
      <c r="DT99" s="9"/>
      <c r="DU99" s="9"/>
      <c r="DV99" s="9"/>
      <c r="DW99" s="9"/>
      <c r="DX99" s="9"/>
      <c r="DY99" s="9"/>
      <c r="DZ99" s="9"/>
      <c r="EA99" s="9"/>
      <c r="EB99" s="9"/>
      <c r="EC99" s="9"/>
      <c r="ED99" s="9"/>
      <c r="EE99" s="9"/>
      <c r="EF99" s="9"/>
      <c r="EG99" s="9"/>
      <c r="EH99" s="9"/>
      <c r="EI99" s="9"/>
      <c r="EJ99" s="9"/>
      <c r="EK99" s="9"/>
      <c r="EL99" s="9"/>
      <c r="EM99" s="9"/>
      <c r="EN99" s="9"/>
      <c r="EO99" s="9"/>
      <c r="EP99" s="9"/>
      <c r="EQ99" s="9"/>
      <c r="ER99" s="9"/>
      <c r="ES99" s="9"/>
      <c r="ET99" s="9"/>
      <c r="EU99" s="9"/>
      <c r="EV99" s="9"/>
      <c r="EW99" s="9"/>
      <c r="EX99" s="9"/>
      <c r="EY99" s="9"/>
      <c r="EZ99" s="9"/>
      <c r="FA99" s="9"/>
      <c r="FB99" s="9"/>
      <c r="FC99" s="9"/>
      <c r="FD99" s="9"/>
      <c r="FE99" s="9"/>
      <c r="FF99" s="9"/>
      <c r="FG99" s="9"/>
      <c r="FH99" s="9"/>
      <c r="FI99" s="9"/>
      <c r="FJ99" s="9"/>
      <c r="FK99" s="9"/>
      <c r="FL99" s="9"/>
      <c r="FM99" s="9"/>
      <c r="FN99" s="9"/>
      <c r="FO99" s="9"/>
      <c r="FP99" s="9"/>
      <c r="FQ99" s="9"/>
    </row>
    <row r="100" spans="1:173" s="6" customFormat="1" x14ac:dyDescent="0.25">
      <c r="A100" s="9" t="s">
        <v>173</v>
      </c>
      <c r="B100" s="9" t="s">
        <v>176</v>
      </c>
      <c r="C100" s="9" t="s">
        <v>178</v>
      </c>
      <c r="D100" s="9" t="s">
        <v>200</v>
      </c>
      <c r="E100" s="9" t="s">
        <v>201</v>
      </c>
      <c r="F100" s="13" t="s">
        <v>202</v>
      </c>
      <c r="G100" s="9"/>
      <c r="H100" s="9"/>
      <c r="I100" s="9"/>
      <c r="J100" s="10">
        <v>8718685012301</v>
      </c>
      <c r="K100" s="9" t="s">
        <v>196</v>
      </c>
      <c r="L100" s="9"/>
      <c r="M100" s="9">
        <v>24</v>
      </c>
      <c r="N100" s="9" t="s">
        <v>188</v>
      </c>
      <c r="O100" s="9" t="s">
        <v>189</v>
      </c>
      <c r="P100" s="9">
        <f>29.95/1.21</f>
        <v>24.75206611570248</v>
      </c>
      <c r="Q100" s="9">
        <v>0</v>
      </c>
      <c r="R100" s="9" t="s">
        <v>175</v>
      </c>
      <c r="S100" s="9" t="s">
        <v>190</v>
      </c>
      <c r="T100" s="9"/>
      <c r="U100" s="9"/>
      <c r="V100" s="9"/>
      <c r="W100" s="22" t="s">
        <v>203</v>
      </c>
      <c r="X100" s="9"/>
      <c r="Y100" s="9"/>
      <c r="Z100" s="9"/>
      <c r="AA100" s="11">
        <v>0.6</v>
      </c>
      <c r="AB100" s="9" t="s">
        <v>175</v>
      </c>
      <c r="AC100" s="9" t="s">
        <v>190</v>
      </c>
      <c r="AD100" s="9" t="s">
        <v>192</v>
      </c>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t="s">
        <v>204</v>
      </c>
      <c r="BU100" s="9"/>
      <c r="BV100" s="9"/>
      <c r="BW100" s="9"/>
      <c r="BX100" s="9"/>
      <c r="BY100" s="9"/>
      <c r="BZ100" s="9" t="s">
        <v>747</v>
      </c>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c r="EB100" s="9"/>
      <c r="EC100" s="9"/>
      <c r="ED100" s="9"/>
      <c r="EE100" s="9"/>
      <c r="EF100" s="9"/>
      <c r="EG100" s="9"/>
      <c r="EH100" s="9"/>
      <c r="EI100" s="9"/>
      <c r="EJ100" s="9"/>
      <c r="EK100" s="9"/>
      <c r="EL100" s="9"/>
      <c r="EM100" s="9"/>
      <c r="EN100" s="9"/>
      <c r="EO100" s="9"/>
      <c r="EP100" s="9"/>
      <c r="EQ100" s="9"/>
      <c r="ER100" s="9"/>
      <c r="ES100" s="9"/>
      <c r="ET100" s="9"/>
      <c r="EU100" s="9"/>
      <c r="EV100" s="9"/>
      <c r="EW100" s="9"/>
      <c r="EX100" s="9"/>
      <c r="EY100" s="9"/>
      <c r="EZ100" s="9"/>
      <c r="FA100" s="9"/>
      <c r="FB100" s="9"/>
      <c r="FC100" s="9"/>
      <c r="FD100" s="9"/>
      <c r="FE100" s="9"/>
      <c r="FF100" s="9"/>
      <c r="FG100" s="9"/>
      <c r="FH100" s="9"/>
      <c r="FI100" s="9"/>
      <c r="FJ100" s="9"/>
      <c r="FK100" s="9"/>
      <c r="FL100" s="9"/>
      <c r="FM100" s="9"/>
      <c r="FN100" s="9"/>
      <c r="FO100" s="9"/>
      <c r="FP100" s="9"/>
      <c r="FQ100" s="9"/>
    </row>
    <row r="101" spans="1:173" s="6" customFormat="1" x14ac:dyDescent="0.25">
      <c r="A101" s="9" t="s">
        <v>173</v>
      </c>
      <c r="B101" s="9" t="s">
        <v>176</v>
      </c>
      <c r="C101" s="9" t="s">
        <v>178</v>
      </c>
      <c r="D101" s="9" t="s">
        <v>205</v>
      </c>
      <c r="E101" s="9" t="s">
        <v>206</v>
      </c>
      <c r="F101" s="13" t="s">
        <v>207</v>
      </c>
      <c r="G101" s="9"/>
      <c r="H101" s="9"/>
      <c r="I101" s="9"/>
      <c r="J101" s="10">
        <v>8712318925525</v>
      </c>
      <c r="K101" s="9" t="s">
        <v>196</v>
      </c>
      <c r="L101" s="9"/>
      <c r="M101" s="9">
        <v>24</v>
      </c>
      <c r="N101" s="9" t="s">
        <v>174</v>
      </c>
      <c r="O101" s="9" t="s">
        <v>189</v>
      </c>
      <c r="P101" s="9">
        <f>4.5/1.21</f>
        <v>3.71900826446281</v>
      </c>
      <c r="Q101" s="9">
        <v>0</v>
      </c>
      <c r="R101" s="9" t="s">
        <v>175</v>
      </c>
      <c r="S101" s="9" t="s">
        <v>190</v>
      </c>
      <c r="T101" s="9"/>
      <c r="U101" s="9"/>
      <c r="V101" s="9"/>
      <c r="W101" s="22" t="s">
        <v>211</v>
      </c>
      <c r="X101" s="9"/>
      <c r="Y101" s="9"/>
      <c r="Z101" s="9"/>
      <c r="AA101" s="11">
        <v>0.1</v>
      </c>
      <c r="AB101" s="9" t="s">
        <v>175</v>
      </c>
      <c r="AC101" s="9" t="s">
        <v>190</v>
      </c>
      <c r="AD101" s="9" t="s">
        <v>192</v>
      </c>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t="s">
        <v>212</v>
      </c>
      <c r="BU101" s="9"/>
      <c r="BV101" s="9"/>
      <c r="BW101" s="9"/>
      <c r="BX101" s="9"/>
      <c r="BY101" s="9"/>
      <c r="BZ101" s="9" t="s">
        <v>214</v>
      </c>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c r="EB101" s="9"/>
      <c r="EC101" s="9"/>
      <c r="ED101" s="9"/>
      <c r="EE101" s="9"/>
      <c r="EF101" s="9"/>
      <c r="EG101" s="9"/>
      <c r="EH101" s="9"/>
      <c r="EI101" s="9"/>
      <c r="EJ101" s="9"/>
      <c r="EK101" s="9"/>
      <c r="EL101" s="9"/>
      <c r="EM101" s="9"/>
      <c r="EN101" s="9"/>
      <c r="EO101" s="9"/>
      <c r="EP101" s="9"/>
      <c r="EQ101" s="9"/>
      <c r="ER101" s="9"/>
      <c r="ES101" s="9"/>
      <c r="ET101" s="9"/>
      <c r="EU101" s="9"/>
      <c r="EV101" s="9"/>
      <c r="EW101" s="9"/>
      <c r="EX101" s="9"/>
      <c r="EY101" s="9"/>
      <c r="EZ101" s="9"/>
      <c r="FA101" s="9"/>
      <c r="FB101" s="9"/>
      <c r="FC101" s="9"/>
      <c r="FD101" s="9"/>
      <c r="FE101" s="9"/>
      <c r="FF101" s="9"/>
      <c r="FG101" s="9"/>
      <c r="FH101" s="9"/>
      <c r="FI101" s="9"/>
      <c r="FJ101" s="9"/>
      <c r="FK101" s="9"/>
      <c r="FL101" s="9"/>
      <c r="FM101" s="9"/>
      <c r="FN101" s="9"/>
      <c r="FO101" s="9"/>
      <c r="FP101" s="9"/>
      <c r="FQ101" s="9"/>
    </row>
    <row r="102" spans="1:173" s="6" customFormat="1" x14ac:dyDescent="0.25">
      <c r="A102" s="9" t="s">
        <v>173</v>
      </c>
      <c r="B102" s="9" t="s">
        <v>176</v>
      </c>
      <c r="C102" s="9" t="s">
        <v>178</v>
      </c>
      <c r="D102" s="9" t="s">
        <v>210</v>
      </c>
      <c r="E102" s="9" t="s">
        <v>208</v>
      </c>
      <c r="F102" s="13" t="s">
        <v>209</v>
      </c>
      <c r="G102" s="9"/>
      <c r="H102" s="9"/>
      <c r="I102" s="9"/>
      <c r="J102" s="10">
        <v>8712318957120</v>
      </c>
      <c r="K102" s="9" t="s">
        <v>196</v>
      </c>
      <c r="L102" s="9"/>
      <c r="M102" s="9">
        <v>24</v>
      </c>
      <c r="N102" s="9" t="s">
        <v>174</v>
      </c>
      <c r="O102" s="9" t="s">
        <v>189</v>
      </c>
      <c r="P102" s="9">
        <f>4.5/1.21</f>
        <v>3.71900826446281</v>
      </c>
      <c r="Q102" s="9">
        <v>0</v>
      </c>
      <c r="R102" s="9" t="s">
        <v>175</v>
      </c>
      <c r="S102" s="9" t="s">
        <v>190</v>
      </c>
      <c r="T102" s="9"/>
      <c r="U102" s="9"/>
      <c r="V102" s="9"/>
      <c r="W102" s="22" t="s">
        <v>211</v>
      </c>
      <c r="X102" s="9"/>
      <c r="Y102" s="9"/>
      <c r="Z102" s="9"/>
      <c r="AA102" s="11">
        <v>0.1</v>
      </c>
      <c r="AB102" s="9" t="s">
        <v>175</v>
      </c>
      <c r="AC102" s="9" t="s">
        <v>190</v>
      </c>
      <c r="AD102" s="9" t="s">
        <v>192</v>
      </c>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t="s">
        <v>213</v>
      </c>
      <c r="BU102" s="9"/>
      <c r="BV102" s="9"/>
      <c r="BW102" s="9"/>
      <c r="BX102" s="9"/>
      <c r="BY102" s="9"/>
      <c r="BZ102" s="9" t="s">
        <v>214</v>
      </c>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9"/>
      <c r="EV102" s="9"/>
      <c r="EW102" s="9"/>
      <c r="EX102" s="9"/>
      <c r="EY102" s="9"/>
      <c r="EZ102" s="9"/>
      <c r="FA102" s="9"/>
      <c r="FB102" s="9"/>
      <c r="FC102" s="9"/>
      <c r="FD102" s="9"/>
      <c r="FE102" s="9"/>
      <c r="FF102" s="9"/>
      <c r="FG102" s="9"/>
      <c r="FH102" s="9"/>
      <c r="FI102" s="9"/>
      <c r="FJ102" s="9"/>
      <c r="FK102" s="9"/>
      <c r="FL102" s="9"/>
      <c r="FM102" s="9"/>
      <c r="FN102" s="9"/>
      <c r="FO102" s="9"/>
      <c r="FP102" s="9"/>
      <c r="FQ102" s="9"/>
    </row>
    <row r="103" spans="1:173" s="6" customFormat="1" x14ac:dyDescent="0.25">
      <c r="A103" s="9" t="s">
        <v>173</v>
      </c>
      <c r="B103" s="9" t="s">
        <v>176</v>
      </c>
      <c r="C103" s="9" t="s">
        <v>178</v>
      </c>
      <c r="D103" s="9" t="s">
        <v>215</v>
      </c>
      <c r="E103" s="9" t="s">
        <v>217</v>
      </c>
      <c r="F103" s="13" t="s">
        <v>219</v>
      </c>
      <c r="G103" s="9"/>
      <c r="H103" s="9"/>
      <c r="I103" s="9"/>
      <c r="J103" s="10">
        <v>8712318933223</v>
      </c>
      <c r="K103" s="9" t="s">
        <v>196</v>
      </c>
      <c r="L103" s="9"/>
      <c r="M103" s="9">
        <v>24</v>
      </c>
      <c r="N103" s="9" t="s">
        <v>174</v>
      </c>
      <c r="O103" s="9" t="s">
        <v>189</v>
      </c>
      <c r="P103" s="9">
        <f>6.95/1.21</f>
        <v>5.7438016528925626</v>
      </c>
      <c r="Q103" s="9">
        <v>0</v>
      </c>
      <c r="R103" s="9" t="s">
        <v>175</v>
      </c>
      <c r="S103" s="9" t="s">
        <v>190</v>
      </c>
      <c r="T103" s="9"/>
      <c r="U103" s="9"/>
      <c r="V103" s="9"/>
      <c r="W103" s="22" t="s">
        <v>221</v>
      </c>
      <c r="X103" s="9"/>
      <c r="Y103" s="9"/>
      <c r="Z103" s="9"/>
      <c r="AA103" s="11">
        <v>0.11</v>
      </c>
      <c r="AB103" s="9" t="s">
        <v>175</v>
      </c>
      <c r="AC103" s="9" t="s">
        <v>190</v>
      </c>
      <c r="AD103" s="9" t="s">
        <v>192</v>
      </c>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t="s">
        <v>212</v>
      </c>
      <c r="BU103" s="9"/>
      <c r="BV103" s="9"/>
      <c r="BW103" s="9"/>
      <c r="BX103" s="9"/>
      <c r="BY103" s="9"/>
      <c r="BZ103" s="9" t="s">
        <v>214</v>
      </c>
      <c r="CA103" s="9"/>
      <c r="CB103" s="9"/>
      <c r="CC103" s="9"/>
      <c r="CD103" s="9"/>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c r="EB103" s="9"/>
      <c r="EC103" s="9"/>
      <c r="ED103" s="9"/>
      <c r="EE103" s="9"/>
      <c r="EF103" s="9"/>
      <c r="EG103" s="9"/>
      <c r="EH103" s="9"/>
      <c r="EI103" s="9"/>
      <c r="EJ103" s="9"/>
      <c r="EK103" s="9"/>
      <c r="EL103" s="9"/>
      <c r="EM103" s="9"/>
      <c r="EN103" s="9"/>
      <c r="EO103" s="9"/>
      <c r="EP103" s="9"/>
      <c r="EQ103" s="9"/>
      <c r="ER103" s="9"/>
      <c r="ES103" s="9"/>
      <c r="ET103" s="9"/>
      <c r="EU103" s="9"/>
      <c r="EV103" s="9"/>
      <c r="EW103" s="9"/>
      <c r="EX103" s="9"/>
      <c r="EY103" s="9"/>
      <c r="EZ103" s="9"/>
      <c r="FA103" s="9"/>
      <c r="FB103" s="9"/>
      <c r="FC103" s="9"/>
      <c r="FD103" s="9"/>
      <c r="FE103" s="9"/>
      <c r="FF103" s="9"/>
      <c r="FG103" s="9"/>
      <c r="FH103" s="9"/>
      <c r="FI103" s="9"/>
      <c r="FJ103" s="9"/>
      <c r="FK103" s="9"/>
      <c r="FL103" s="9"/>
      <c r="FM103" s="9"/>
      <c r="FN103" s="9"/>
      <c r="FO103" s="9"/>
      <c r="FP103" s="9"/>
      <c r="FQ103" s="9"/>
    </row>
    <row r="104" spans="1:173" s="6" customFormat="1" x14ac:dyDescent="0.25">
      <c r="A104" s="9" t="s">
        <v>173</v>
      </c>
      <c r="B104" s="9" t="s">
        <v>176</v>
      </c>
      <c r="C104" s="9" t="s">
        <v>178</v>
      </c>
      <c r="D104" s="9" t="s">
        <v>216</v>
      </c>
      <c r="E104" s="9" t="s">
        <v>218</v>
      </c>
      <c r="F104" s="13" t="s">
        <v>220</v>
      </c>
      <c r="G104" s="9"/>
      <c r="H104" s="9"/>
      <c r="I104" s="9"/>
      <c r="J104" s="10">
        <v>8712318921671</v>
      </c>
      <c r="K104" s="9" t="s">
        <v>196</v>
      </c>
      <c r="L104" s="9"/>
      <c r="M104" s="9">
        <v>24</v>
      </c>
      <c r="N104" s="9" t="s">
        <v>174</v>
      </c>
      <c r="O104" s="9" t="s">
        <v>189</v>
      </c>
      <c r="P104" s="9">
        <f>6.95/1.21</f>
        <v>5.7438016528925626</v>
      </c>
      <c r="Q104" s="9">
        <v>0</v>
      </c>
      <c r="R104" s="9" t="s">
        <v>175</v>
      </c>
      <c r="S104" s="9" t="s">
        <v>190</v>
      </c>
      <c r="T104" s="9"/>
      <c r="U104" s="9"/>
      <c r="V104" s="9"/>
      <c r="W104" s="22" t="s">
        <v>221</v>
      </c>
      <c r="X104" s="9"/>
      <c r="Y104" s="9"/>
      <c r="Z104" s="9"/>
      <c r="AA104" s="11">
        <v>0.11</v>
      </c>
      <c r="AB104" s="9" t="s">
        <v>175</v>
      </c>
      <c r="AC104" s="9" t="s">
        <v>190</v>
      </c>
      <c r="AD104" s="9" t="s">
        <v>192</v>
      </c>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t="s">
        <v>213</v>
      </c>
      <c r="BU104" s="9"/>
      <c r="BV104" s="9"/>
      <c r="BW104" s="9"/>
      <c r="BX104" s="9"/>
      <c r="BY104" s="9"/>
      <c r="BZ104" s="9" t="s">
        <v>214</v>
      </c>
      <c r="CA104" s="9"/>
      <c r="CB104" s="9"/>
      <c r="CC104" s="9"/>
      <c r="CD104" s="9"/>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c r="EF104" s="9"/>
      <c r="EG104" s="9"/>
      <c r="EH104" s="9"/>
      <c r="EI104" s="9"/>
      <c r="EJ104" s="9"/>
      <c r="EK104" s="9"/>
      <c r="EL104" s="9"/>
      <c r="EM104" s="9"/>
      <c r="EN104" s="9"/>
      <c r="EO104" s="9"/>
      <c r="EP104" s="9"/>
      <c r="EQ104" s="9"/>
      <c r="ER104" s="9"/>
      <c r="ES104" s="9"/>
      <c r="ET104" s="9"/>
      <c r="EU104" s="9"/>
      <c r="EV104" s="9"/>
      <c r="EW104" s="9"/>
      <c r="EX104" s="9"/>
      <c r="EY104" s="9"/>
      <c r="EZ104" s="9"/>
      <c r="FA104" s="9"/>
      <c r="FB104" s="9"/>
      <c r="FC104" s="9"/>
      <c r="FD104" s="9"/>
      <c r="FE104" s="9"/>
      <c r="FF104" s="9"/>
      <c r="FG104" s="9"/>
      <c r="FH104" s="9"/>
      <c r="FI104" s="9"/>
      <c r="FJ104" s="9"/>
      <c r="FK104" s="9"/>
      <c r="FL104" s="9"/>
      <c r="FM104" s="9"/>
      <c r="FN104" s="9"/>
      <c r="FO104" s="9"/>
      <c r="FP104" s="9"/>
      <c r="FQ104" s="9"/>
    </row>
    <row r="105" spans="1:173" s="6" customFormat="1" x14ac:dyDescent="0.25">
      <c r="A105" s="6" t="s">
        <v>173</v>
      </c>
      <c r="B105" s="6" t="s">
        <v>176</v>
      </c>
      <c r="C105" s="6" t="s">
        <v>178</v>
      </c>
      <c r="D105" s="6" t="s">
        <v>436</v>
      </c>
      <c r="E105" s="6" t="s">
        <v>315</v>
      </c>
      <c r="F105" s="6" t="s">
        <v>313</v>
      </c>
      <c r="J105" s="7">
        <v>8712318925549</v>
      </c>
      <c r="K105" s="6" t="s">
        <v>196</v>
      </c>
      <c r="M105" s="6">
        <v>24</v>
      </c>
      <c r="N105" s="6" t="s">
        <v>174</v>
      </c>
      <c r="O105" s="6" t="s">
        <v>189</v>
      </c>
      <c r="P105" s="6">
        <f>5.65/1.21</f>
        <v>4.669421487603306</v>
      </c>
      <c r="Q105" s="6">
        <v>0</v>
      </c>
      <c r="R105" s="6" t="s">
        <v>175</v>
      </c>
      <c r="S105" s="6" t="s">
        <v>190</v>
      </c>
      <c r="W105" s="6" t="s">
        <v>317</v>
      </c>
      <c r="X105" s="6">
        <v>4.5</v>
      </c>
      <c r="Y105" s="6">
        <v>4.5</v>
      </c>
      <c r="Z105" s="6">
        <v>23.5</v>
      </c>
      <c r="AA105" s="8">
        <v>0.11</v>
      </c>
      <c r="AB105" s="6" t="s">
        <v>175</v>
      </c>
      <c r="AC105" s="6" t="s">
        <v>190</v>
      </c>
      <c r="AD105" s="6" t="s">
        <v>192</v>
      </c>
      <c r="BT105" s="6" t="s">
        <v>212</v>
      </c>
      <c r="BZ105" s="6" t="s">
        <v>214</v>
      </c>
    </row>
    <row r="106" spans="1:173" s="6" customFormat="1" x14ac:dyDescent="0.25">
      <c r="A106" s="6" t="s">
        <v>173</v>
      </c>
      <c r="B106" s="6" t="s">
        <v>176</v>
      </c>
      <c r="C106" s="6" t="s">
        <v>178</v>
      </c>
      <c r="D106" s="6" t="s">
        <v>312</v>
      </c>
      <c r="E106" s="6" t="s">
        <v>316</v>
      </c>
      <c r="F106" s="6" t="s">
        <v>314</v>
      </c>
      <c r="J106" s="7">
        <v>8712318925532</v>
      </c>
      <c r="K106" s="6" t="s">
        <v>196</v>
      </c>
      <c r="M106" s="6">
        <v>24</v>
      </c>
      <c r="N106" s="6" t="s">
        <v>174</v>
      </c>
      <c r="O106" s="6" t="s">
        <v>189</v>
      </c>
      <c r="P106" s="6">
        <f>5.65/1.21</f>
        <v>4.669421487603306</v>
      </c>
      <c r="Q106" s="6">
        <v>0</v>
      </c>
      <c r="R106" s="6" t="s">
        <v>175</v>
      </c>
      <c r="S106" s="6" t="s">
        <v>190</v>
      </c>
      <c r="W106" s="6" t="s">
        <v>317</v>
      </c>
      <c r="X106" s="6">
        <v>4.5</v>
      </c>
      <c r="Y106" s="6">
        <v>4.5</v>
      </c>
      <c r="Z106" s="6">
        <v>23.5</v>
      </c>
      <c r="AA106" s="8">
        <v>0.11</v>
      </c>
      <c r="AB106" s="6" t="s">
        <v>175</v>
      </c>
      <c r="AC106" s="6" t="s">
        <v>190</v>
      </c>
      <c r="AD106" s="6" t="s">
        <v>192</v>
      </c>
      <c r="BT106" s="6" t="s">
        <v>213</v>
      </c>
      <c r="BZ106" s="6" t="s">
        <v>214</v>
      </c>
    </row>
    <row r="107" spans="1:173" s="6" customFormat="1" x14ac:dyDescent="0.25">
      <c r="A107" s="6" t="s">
        <v>173</v>
      </c>
      <c r="B107" s="6" t="s">
        <v>176</v>
      </c>
      <c r="C107" s="6" t="s">
        <v>178</v>
      </c>
      <c r="D107" s="6" t="s">
        <v>435</v>
      </c>
      <c r="E107" s="6" t="s">
        <v>318</v>
      </c>
      <c r="F107" s="6" t="s">
        <v>319</v>
      </c>
      <c r="J107" s="7">
        <v>8712318005098</v>
      </c>
      <c r="K107" s="6" t="s">
        <v>196</v>
      </c>
      <c r="M107" s="6">
        <v>24</v>
      </c>
      <c r="N107" s="6" t="s">
        <v>174</v>
      </c>
      <c r="O107" s="6" t="s">
        <v>189</v>
      </c>
      <c r="P107" s="6">
        <f>15.85/1.21</f>
        <v>13.099173553719009</v>
      </c>
      <c r="Q107" s="6">
        <v>0</v>
      </c>
      <c r="R107" s="6" t="s">
        <v>175</v>
      </c>
      <c r="S107" s="6" t="s">
        <v>190</v>
      </c>
      <c r="W107" s="6" t="s">
        <v>320</v>
      </c>
      <c r="X107" s="6">
        <v>22.5</v>
      </c>
      <c r="Y107" s="6">
        <v>22.5</v>
      </c>
      <c r="Z107" s="6" t="s">
        <v>321</v>
      </c>
      <c r="AA107" s="8">
        <v>0.24</v>
      </c>
      <c r="AB107" s="6" t="s">
        <v>175</v>
      </c>
      <c r="AC107" s="6" t="s">
        <v>190</v>
      </c>
      <c r="AD107" s="6" t="s">
        <v>192</v>
      </c>
      <c r="BT107" s="6" t="s">
        <v>212</v>
      </c>
      <c r="BZ107" s="6" t="s">
        <v>322</v>
      </c>
    </row>
    <row r="108" spans="1:173" s="6" customFormat="1" x14ac:dyDescent="0.25">
      <c r="A108" s="6" t="s">
        <v>173</v>
      </c>
      <c r="B108" s="6" t="s">
        <v>176</v>
      </c>
      <c r="C108" s="6" t="s">
        <v>178</v>
      </c>
      <c r="D108" s="6" t="s">
        <v>660</v>
      </c>
      <c r="E108" s="6" t="s">
        <v>412</v>
      </c>
      <c r="F108" s="6" t="s">
        <v>413</v>
      </c>
      <c r="J108" s="7">
        <v>8712318933193</v>
      </c>
      <c r="K108" s="6" t="s">
        <v>196</v>
      </c>
      <c r="M108" s="6">
        <v>24</v>
      </c>
      <c r="N108" s="6" t="s">
        <v>174</v>
      </c>
      <c r="O108" s="6" t="s">
        <v>189</v>
      </c>
      <c r="P108" s="6">
        <f>4.45/1.21</f>
        <v>3.6776859504132235</v>
      </c>
      <c r="Q108" s="6">
        <v>0</v>
      </c>
      <c r="R108" s="6" t="s">
        <v>175</v>
      </c>
      <c r="S108" s="6" t="s">
        <v>190</v>
      </c>
      <c r="W108" s="6" t="s">
        <v>414</v>
      </c>
      <c r="X108" s="6">
        <v>6.9</v>
      </c>
      <c r="Y108" s="6">
        <v>6.9</v>
      </c>
      <c r="Z108" s="6">
        <v>14</v>
      </c>
      <c r="AA108" s="8">
        <v>0.11</v>
      </c>
      <c r="AB108" s="6" t="s">
        <v>175</v>
      </c>
      <c r="AC108" s="6" t="s">
        <v>190</v>
      </c>
      <c r="AD108" s="6" t="s">
        <v>192</v>
      </c>
      <c r="BT108" s="6" t="s">
        <v>213</v>
      </c>
      <c r="BZ108" s="6" t="s">
        <v>415</v>
      </c>
    </row>
    <row r="109" spans="1:173" s="6" customFormat="1" x14ac:dyDescent="0.25">
      <c r="A109" s="6" t="s">
        <v>173</v>
      </c>
      <c r="B109" s="6" t="s">
        <v>176</v>
      </c>
      <c r="C109" s="6" t="s">
        <v>178</v>
      </c>
      <c r="D109" s="6" t="s">
        <v>453</v>
      </c>
      <c r="E109" s="6" t="s">
        <v>455</v>
      </c>
      <c r="F109" s="6" t="s">
        <v>456</v>
      </c>
      <c r="J109" s="7">
        <v>7331423008162</v>
      </c>
      <c r="K109" s="6" t="s">
        <v>373</v>
      </c>
      <c r="M109" s="6">
        <v>24</v>
      </c>
      <c r="N109" s="6" t="s">
        <v>174</v>
      </c>
      <c r="O109" s="6" t="s">
        <v>189</v>
      </c>
      <c r="P109" s="6">
        <f>7.85/1.21</f>
        <v>6.4876033057851235</v>
      </c>
      <c r="Q109" s="6">
        <v>0</v>
      </c>
      <c r="R109" s="6" t="s">
        <v>175</v>
      </c>
      <c r="S109" s="6" t="s">
        <v>190</v>
      </c>
      <c r="W109" s="6" t="s">
        <v>459</v>
      </c>
      <c r="X109" s="6">
        <v>16.8</v>
      </c>
      <c r="Y109" s="6">
        <v>7</v>
      </c>
      <c r="Z109" s="6">
        <v>5</v>
      </c>
      <c r="AA109" s="8">
        <v>0.06</v>
      </c>
      <c r="AB109" s="6" t="s">
        <v>175</v>
      </c>
      <c r="AC109" s="6" t="s">
        <v>190</v>
      </c>
      <c r="AD109" s="6" t="s">
        <v>192</v>
      </c>
      <c r="BT109" s="6" t="s">
        <v>212</v>
      </c>
      <c r="BZ109" s="6" t="s">
        <v>460</v>
      </c>
      <c r="CK109" s="6" t="s">
        <v>461</v>
      </c>
    </row>
    <row r="110" spans="1:173" s="6" customFormat="1" x14ac:dyDescent="0.25">
      <c r="A110" s="6" t="s">
        <v>173</v>
      </c>
      <c r="B110" s="6" t="s">
        <v>176</v>
      </c>
      <c r="C110" s="6" t="s">
        <v>178</v>
      </c>
      <c r="D110" s="6" t="s">
        <v>454</v>
      </c>
      <c r="E110" s="6" t="s">
        <v>457</v>
      </c>
      <c r="F110" s="6" t="s">
        <v>458</v>
      </c>
      <c r="J110" s="7">
        <v>7331423007189</v>
      </c>
      <c r="K110" s="6" t="s">
        <v>373</v>
      </c>
      <c r="M110" s="6">
        <v>24</v>
      </c>
      <c r="N110" s="6" t="s">
        <v>174</v>
      </c>
      <c r="O110" s="6" t="s">
        <v>189</v>
      </c>
      <c r="P110" s="6">
        <f>7.85/1.21</f>
        <v>6.4876033057851235</v>
      </c>
      <c r="Q110" s="6">
        <v>0</v>
      </c>
      <c r="R110" s="6" t="s">
        <v>175</v>
      </c>
      <c r="S110" s="6" t="s">
        <v>190</v>
      </c>
      <c r="W110" s="6" t="s">
        <v>459</v>
      </c>
      <c r="X110" s="6">
        <v>16.8</v>
      </c>
      <c r="Y110" s="6">
        <v>7</v>
      </c>
      <c r="Z110" s="6">
        <v>5</v>
      </c>
      <c r="AA110" s="8">
        <v>0.06</v>
      </c>
      <c r="AB110" s="6" t="s">
        <v>175</v>
      </c>
      <c r="AC110" s="6" t="s">
        <v>190</v>
      </c>
      <c r="AD110" s="6" t="s">
        <v>192</v>
      </c>
      <c r="BT110" s="6" t="s">
        <v>540</v>
      </c>
      <c r="BZ110" s="6" t="s">
        <v>460</v>
      </c>
      <c r="CK110" s="6" t="s">
        <v>461</v>
      </c>
    </row>
    <row r="111" spans="1:173" s="6" customFormat="1" x14ac:dyDescent="0.25">
      <c r="A111" s="6" t="s">
        <v>173</v>
      </c>
      <c r="B111" s="6" t="s">
        <v>176</v>
      </c>
      <c r="C111" s="6" t="s">
        <v>178</v>
      </c>
      <c r="D111" s="6" t="s">
        <v>462</v>
      </c>
      <c r="E111" s="6" t="s">
        <v>465</v>
      </c>
      <c r="F111" s="6" t="s">
        <v>464</v>
      </c>
      <c r="J111" s="7">
        <v>7331423008124</v>
      </c>
      <c r="K111" s="6" t="s">
        <v>373</v>
      </c>
      <c r="M111" s="6">
        <v>24</v>
      </c>
      <c r="N111" s="6" t="s">
        <v>174</v>
      </c>
      <c r="O111" s="6" t="s">
        <v>189</v>
      </c>
      <c r="P111" s="6">
        <f>6.85/1.21</f>
        <v>5.661157024793388</v>
      </c>
      <c r="Q111" s="6">
        <v>0</v>
      </c>
      <c r="R111" s="6" t="s">
        <v>175</v>
      </c>
      <c r="S111" s="6" t="s">
        <v>190</v>
      </c>
      <c r="W111" s="6" t="s">
        <v>468</v>
      </c>
      <c r="X111" s="6">
        <v>10.1</v>
      </c>
      <c r="Y111" s="6">
        <v>10.1</v>
      </c>
      <c r="Z111" s="6">
        <v>4</v>
      </c>
      <c r="AA111" s="8">
        <v>0.04</v>
      </c>
      <c r="AB111" s="6" t="s">
        <v>175</v>
      </c>
      <c r="AC111" s="6" t="s">
        <v>190</v>
      </c>
      <c r="AD111" s="6" t="s">
        <v>192</v>
      </c>
      <c r="BT111" s="6" t="s">
        <v>212</v>
      </c>
      <c r="BZ111" s="6" t="s">
        <v>460</v>
      </c>
      <c r="CK111" s="6" t="s">
        <v>469</v>
      </c>
    </row>
    <row r="112" spans="1:173" s="9" customFormat="1" x14ac:dyDescent="0.25">
      <c r="A112" s="6" t="s">
        <v>173</v>
      </c>
      <c r="B112" s="6" t="s">
        <v>176</v>
      </c>
      <c r="C112" s="6" t="s">
        <v>178</v>
      </c>
      <c r="D112" s="6" t="s">
        <v>463</v>
      </c>
      <c r="E112" s="6" t="s">
        <v>466</v>
      </c>
      <c r="F112" s="6" t="s">
        <v>467</v>
      </c>
      <c r="G112" s="6"/>
      <c r="H112" s="6"/>
      <c r="I112" s="6"/>
      <c r="J112" s="7">
        <v>7331423006809</v>
      </c>
      <c r="K112" s="6" t="s">
        <v>373</v>
      </c>
      <c r="L112" s="6"/>
      <c r="M112" s="6">
        <v>24</v>
      </c>
      <c r="N112" s="6" t="s">
        <v>174</v>
      </c>
      <c r="O112" s="6" t="s">
        <v>189</v>
      </c>
      <c r="P112" s="6">
        <f>6.85/1.21</f>
        <v>5.661157024793388</v>
      </c>
      <c r="Q112" s="6">
        <v>0</v>
      </c>
      <c r="R112" s="6" t="s">
        <v>175</v>
      </c>
      <c r="S112" s="6" t="s">
        <v>190</v>
      </c>
      <c r="T112" s="6"/>
      <c r="U112" s="6"/>
      <c r="V112" s="6"/>
      <c r="W112" s="6" t="s">
        <v>468</v>
      </c>
      <c r="X112" s="6">
        <v>10.1</v>
      </c>
      <c r="Y112" s="6">
        <v>10.1</v>
      </c>
      <c r="Z112" s="6">
        <v>4</v>
      </c>
      <c r="AA112" s="8">
        <v>0.04</v>
      </c>
      <c r="AB112" s="6" t="s">
        <v>175</v>
      </c>
      <c r="AC112" s="6" t="s">
        <v>190</v>
      </c>
      <c r="AD112" s="6" t="s">
        <v>192</v>
      </c>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t="s">
        <v>540</v>
      </c>
      <c r="BU112" s="6"/>
      <c r="BV112" s="6"/>
      <c r="BW112" s="6"/>
      <c r="BX112" s="6"/>
      <c r="BY112" s="6"/>
      <c r="BZ112" s="6" t="s">
        <v>460</v>
      </c>
      <c r="CA112" s="6"/>
      <c r="CB112" s="6"/>
      <c r="CC112" s="6"/>
      <c r="CD112" s="6"/>
      <c r="CE112" s="6"/>
      <c r="CF112" s="6"/>
      <c r="CG112" s="6"/>
      <c r="CH112" s="6"/>
      <c r="CI112" s="6"/>
      <c r="CJ112" s="6"/>
      <c r="CK112" s="6" t="s">
        <v>469</v>
      </c>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c r="FC112" s="6"/>
      <c r="FD112" s="6"/>
      <c r="FE112" s="6"/>
      <c r="FF112" s="6"/>
      <c r="FG112" s="6"/>
      <c r="FH112" s="6"/>
      <c r="FI112" s="6"/>
      <c r="FJ112" s="6"/>
      <c r="FK112" s="6"/>
      <c r="FL112" s="6"/>
      <c r="FM112" s="6"/>
      <c r="FN112" s="6"/>
      <c r="FO112" s="6"/>
      <c r="FP112" s="6"/>
      <c r="FQ112" s="6"/>
    </row>
    <row r="113" spans="1:173" s="9" customFormat="1" x14ac:dyDescent="0.25">
      <c r="A113" s="6" t="s">
        <v>173</v>
      </c>
      <c r="B113" s="6" t="s">
        <v>176</v>
      </c>
      <c r="C113" s="6" t="s">
        <v>178</v>
      </c>
      <c r="D113" s="6" t="s">
        <v>478</v>
      </c>
      <c r="E113" s="6" t="s">
        <v>479</v>
      </c>
      <c r="F113" s="6" t="s">
        <v>480</v>
      </c>
      <c r="G113" s="6"/>
      <c r="H113" s="6"/>
      <c r="I113" s="6"/>
      <c r="J113" s="7">
        <v>8712318007214</v>
      </c>
      <c r="K113" s="6" t="s">
        <v>196</v>
      </c>
      <c r="L113" s="6"/>
      <c r="M113" s="6">
        <v>24</v>
      </c>
      <c r="N113" s="6" t="s">
        <v>174</v>
      </c>
      <c r="O113" s="6" t="s">
        <v>189</v>
      </c>
      <c r="P113" s="6">
        <f>10.15/1.21</f>
        <v>8.3884297520661164</v>
      </c>
      <c r="Q113" s="6">
        <v>0</v>
      </c>
      <c r="R113" s="6" t="s">
        <v>175</v>
      </c>
      <c r="S113" s="6" t="s">
        <v>190</v>
      </c>
      <c r="T113" s="6"/>
      <c r="U113" s="6"/>
      <c r="V113" s="6"/>
      <c r="W113" s="6" t="s">
        <v>477</v>
      </c>
      <c r="X113" s="6">
        <v>18</v>
      </c>
      <c r="Y113" s="6">
        <v>15</v>
      </c>
      <c r="Z113" s="6">
        <v>6.5</v>
      </c>
      <c r="AA113" s="8">
        <v>0.24</v>
      </c>
      <c r="AB113" s="6" t="s">
        <v>175</v>
      </c>
      <c r="AC113" s="6" t="s">
        <v>190</v>
      </c>
      <c r="AD113" s="6" t="s">
        <v>192</v>
      </c>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t="s">
        <v>212</v>
      </c>
      <c r="BU113" s="6"/>
      <c r="BV113" s="6"/>
      <c r="BW113" s="6"/>
      <c r="BX113" s="6"/>
      <c r="BY113" s="6"/>
      <c r="BZ113" s="6" t="s">
        <v>322</v>
      </c>
      <c r="CA113" s="6"/>
      <c r="CB113" s="6"/>
      <c r="CC113" s="6"/>
      <c r="CD113" s="6"/>
      <c r="CE113" s="6"/>
      <c r="CF113" s="6"/>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c r="EO113" s="6"/>
      <c r="EP113" s="6"/>
      <c r="EQ113" s="6"/>
      <c r="ER113" s="6"/>
      <c r="ES113" s="6"/>
      <c r="ET113" s="6"/>
      <c r="EU113" s="6"/>
      <c r="EV113" s="6"/>
      <c r="EW113" s="6"/>
      <c r="EX113" s="6"/>
      <c r="EY113" s="6"/>
      <c r="EZ113" s="6"/>
      <c r="FA113" s="6"/>
      <c r="FB113" s="6"/>
      <c r="FC113" s="6"/>
      <c r="FD113" s="6"/>
      <c r="FE113" s="6"/>
      <c r="FF113" s="6"/>
      <c r="FG113" s="6"/>
      <c r="FH113" s="6"/>
      <c r="FI113" s="6"/>
      <c r="FJ113" s="6"/>
      <c r="FK113" s="6"/>
      <c r="FL113" s="6"/>
      <c r="FM113" s="6"/>
      <c r="FN113" s="6"/>
      <c r="FO113" s="6"/>
      <c r="FP113" s="6"/>
      <c r="FQ113" s="6"/>
    </row>
    <row r="114" spans="1:173" s="9" customFormat="1" x14ac:dyDescent="0.25">
      <c r="A114" s="6" t="s">
        <v>173</v>
      </c>
      <c r="B114" s="6" t="s">
        <v>176</v>
      </c>
      <c r="C114" s="6" t="s">
        <v>178</v>
      </c>
      <c r="D114" s="6" t="s">
        <v>631</v>
      </c>
      <c r="E114" s="6" t="s">
        <v>632</v>
      </c>
      <c r="F114" s="9">
        <v>17</v>
      </c>
      <c r="J114" s="10">
        <v>1000006937774</v>
      </c>
      <c r="K114" s="6" t="s">
        <v>633</v>
      </c>
      <c r="M114" s="6">
        <v>24</v>
      </c>
      <c r="N114" s="6" t="s">
        <v>174</v>
      </c>
      <c r="O114" s="6" t="s">
        <v>189</v>
      </c>
      <c r="P114" s="9">
        <f>21.86/1.21</f>
        <v>18.06611570247934</v>
      </c>
      <c r="Q114" s="6">
        <v>20</v>
      </c>
      <c r="R114" s="6" t="s">
        <v>190</v>
      </c>
      <c r="S114" s="6" t="s">
        <v>190</v>
      </c>
      <c r="W114" s="6" t="s">
        <v>634</v>
      </c>
      <c r="AA114" s="11">
        <v>0.34</v>
      </c>
      <c r="AB114" s="9" t="s">
        <v>175</v>
      </c>
      <c r="AC114" s="9" t="s">
        <v>190</v>
      </c>
      <c r="AD114" s="9" t="s">
        <v>192</v>
      </c>
    </row>
    <row r="115" spans="1:173" s="9" customFormat="1" x14ac:dyDescent="0.25">
      <c r="A115" s="6" t="s">
        <v>173</v>
      </c>
      <c r="B115" s="6" t="s">
        <v>176</v>
      </c>
      <c r="C115" s="6" t="s">
        <v>185</v>
      </c>
      <c r="D115" s="6" t="s">
        <v>719</v>
      </c>
      <c r="E115" s="6" t="s">
        <v>475</v>
      </c>
      <c r="F115" s="6">
        <v>606508</v>
      </c>
      <c r="G115" s="6"/>
      <c r="H115" s="6"/>
      <c r="I115" s="6"/>
      <c r="J115" s="7">
        <v>8592638606508</v>
      </c>
      <c r="K115" s="6" t="s">
        <v>352</v>
      </c>
      <c r="L115" s="6"/>
      <c r="M115" s="6">
        <v>24</v>
      </c>
      <c r="N115" s="6" t="s">
        <v>174</v>
      </c>
      <c r="O115" s="6" t="s">
        <v>189</v>
      </c>
      <c r="P115" s="6">
        <f>20.15/1.21</f>
        <v>16.652892561983471</v>
      </c>
      <c r="Q115" s="6">
        <v>0</v>
      </c>
      <c r="R115" s="6" t="s">
        <v>175</v>
      </c>
      <c r="S115" s="6" t="s">
        <v>190</v>
      </c>
      <c r="T115" s="6"/>
      <c r="U115" s="6"/>
      <c r="V115" s="6"/>
      <c r="W115" s="6" t="s">
        <v>476</v>
      </c>
      <c r="X115" s="6">
        <v>15</v>
      </c>
      <c r="Y115" s="6">
        <v>15</v>
      </c>
      <c r="Z115" s="6">
        <v>11.5</v>
      </c>
      <c r="AA115" s="8">
        <v>0.24</v>
      </c>
      <c r="AB115" s="6" t="s">
        <v>175</v>
      </c>
      <c r="AC115" s="6" t="s">
        <v>190</v>
      </c>
      <c r="AD115" s="6" t="s">
        <v>192</v>
      </c>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t="s">
        <v>227</v>
      </c>
      <c r="BU115" s="6"/>
      <c r="BV115" s="6"/>
      <c r="BW115" s="6"/>
      <c r="BX115" s="6"/>
      <c r="BY115" s="6"/>
      <c r="BZ115" s="6" t="s">
        <v>746</v>
      </c>
      <c r="CA115" s="6"/>
      <c r="CB115" s="6"/>
      <c r="CC115" s="6"/>
      <c r="CD115" s="6"/>
      <c r="CE115" s="6"/>
      <c r="CF115" s="6"/>
      <c r="CG115" s="6"/>
      <c r="CH115" s="6"/>
      <c r="CI115" s="6"/>
      <c r="CJ115" s="6"/>
      <c r="CK115" s="6" t="s">
        <v>487</v>
      </c>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c r="FB115" s="6"/>
      <c r="FC115" s="6"/>
      <c r="FD115" s="6"/>
      <c r="FE115" s="6"/>
      <c r="FF115" s="6"/>
      <c r="FG115" s="6"/>
      <c r="FH115" s="6"/>
      <c r="FI115" s="6"/>
      <c r="FJ115" s="6"/>
      <c r="FK115" s="6"/>
      <c r="FL115" s="6"/>
      <c r="FM115" s="6"/>
      <c r="FN115" s="6"/>
      <c r="FO115" s="6"/>
      <c r="FP115" s="6"/>
      <c r="FQ115" s="6"/>
    </row>
    <row r="116" spans="1:173" s="9" customFormat="1" x14ac:dyDescent="0.25">
      <c r="A116" s="6" t="s">
        <v>173</v>
      </c>
      <c r="B116" s="6" t="s">
        <v>176</v>
      </c>
      <c r="C116" s="6" t="s">
        <v>185</v>
      </c>
      <c r="D116" s="6" t="s">
        <v>720</v>
      </c>
      <c r="E116" s="6" t="s">
        <v>541</v>
      </c>
      <c r="F116" s="6" t="s">
        <v>542</v>
      </c>
      <c r="J116" s="10">
        <v>4260149870766</v>
      </c>
      <c r="K116" s="6" t="s">
        <v>233</v>
      </c>
      <c r="M116" s="6">
        <v>24</v>
      </c>
      <c r="N116" s="6" t="s">
        <v>174</v>
      </c>
      <c r="O116" s="6" t="s">
        <v>189</v>
      </c>
      <c r="P116" s="9">
        <f>22.25/1.21</f>
        <v>18.388429752066116</v>
      </c>
      <c r="Q116" s="6">
        <v>0</v>
      </c>
      <c r="R116" s="6" t="s">
        <v>175</v>
      </c>
      <c r="S116" s="6" t="s">
        <v>190</v>
      </c>
      <c r="W116" s="22" t="s">
        <v>543</v>
      </c>
      <c r="X116" s="6">
        <v>10</v>
      </c>
      <c r="Y116" s="6">
        <v>10</v>
      </c>
      <c r="Z116" s="6">
        <v>15</v>
      </c>
      <c r="AA116" s="11">
        <v>0.17</v>
      </c>
      <c r="AB116" s="9" t="s">
        <v>175</v>
      </c>
      <c r="AC116" s="9" t="s">
        <v>190</v>
      </c>
      <c r="AD116" s="9" t="s">
        <v>192</v>
      </c>
      <c r="BT116" s="6" t="s">
        <v>204</v>
      </c>
      <c r="BZ116" s="6" t="s">
        <v>359</v>
      </c>
      <c r="CK116" s="6" t="s">
        <v>544</v>
      </c>
    </row>
    <row r="117" spans="1:173" s="9" customFormat="1" x14ac:dyDescent="0.25">
      <c r="A117" s="6" t="s">
        <v>173</v>
      </c>
      <c r="B117" s="6" t="s">
        <v>176</v>
      </c>
      <c r="C117" s="6" t="s">
        <v>185</v>
      </c>
      <c r="D117" s="6" t="s">
        <v>721</v>
      </c>
      <c r="E117" s="6" t="s">
        <v>590</v>
      </c>
      <c r="F117" s="6">
        <v>606003</v>
      </c>
      <c r="J117" s="10">
        <v>8592638606003</v>
      </c>
      <c r="K117" s="6" t="s">
        <v>352</v>
      </c>
      <c r="M117" s="6">
        <v>24</v>
      </c>
      <c r="N117" s="6" t="s">
        <v>174</v>
      </c>
      <c r="O117" s="6" t="s">
        <v>189</v>
      </c>
      <c r="P117" s="9">
        <f>17.45/1.21</f>
        <v>14.421487603305785</v>
      </c>
      <c r="Q117" s="6">
        <v>0</v>
      </c>
      <c r="R117" s="6" t="s">
        <v>175</v>
      </c>
      <c r="S117" s="6" t="s">
        <v>190</v>
      </c>
      <c r="W117" s="6" t="s">
        <v>591</v>
      </c>
      <c r="X117" s="9">
        <v>15.3</v>
      </c>
      <c r="Y117" s="6">
        <v>6.7</v>
      </c>
      <c r="Z117" s="6">
        <v>6.7</v>
      </c>
      <c r="AA117" s="11">
        <v>0.18</v>
      </c>
      <c r="AB117" s="9" t="s">
        <v>175</v>
      </c>
      <c r="AC117" s="9" t="s">
        <v>190</v>
      </c>
      <c r="AD117" s="9" t="s">
        <v>192</v>
      </c>
      <c r="BT117" s="6" t="s">
        <v>227</v>
      </c>
      <c r="BZ117" s="6" t="s">
        <v>235</v>
      </c>
      <c r="CK117" s="9" t="s">
        <v>539</v>
      </c>
    </row>
    <row r="118" spans="1:173" s="9" customFormat="1" x14ac:dyDescent="0.25">
      <c r="A118" s="6" t="s">
        <v>173</v>
      </c>
      <c r="B118" s="6" t="s">
        <v>176</v>
      </c>
      <c r="C118" s="6" t="s">
        <v>185</v>
      </c>
      <c r="D118" s="6" t="s">
        <v>659</v>
      </c>
      <c r="E118" s="6" t="s">
        <v>621</v>
      </c>
      <c r="F118" s="6" t="s">
        <v>622</v>
      </c>
      <c r="J118" s="10">
        <v>4260149870162</v>
      </c>
      <c r="K118" s="6" t="s">
        <v>233</v>
      </c>
      <c r="M118" s="6">
        <v>24</v>
      </c>
      <c r="N118" s="6" t="s">
        <v>174</v>
      </c>
      <c r="O118" s="6" t="s">
        <v>189</v>
      </c>
      <c r="P118" s="9">
        <f>19.45/1.21</f>
        <v>16.074380165289256</v>
      </c>
      <c r="Q118" s="6">
        <v>0</v>
      </c>
      <c r="R118" s="6" t="s">
        <v>175</v>
      </c>
      <c r="S118" s="6" t="s">
        <v>190</v>
      </c>
      <c r="W118" s="6" t="s">
        <v>623</v>
      </c>
      <c r="AA118" s="11">
        <v>0.14000000000000001</v>
      </c>
      <c r="AB118" s="9" t="s">
        <v>175</v>
      </c>
      <c r="AC118" s="9" t="s">
        <v>190</v>
      </c>
      <c r="AD118" s="9" t="s">
        <v>192</v>
      </c>
      <c r="BT118" s="6" t="s">
        <v>204</v>
      </c>
      <c r="BZ118" s="6" t="s">
        <v>235</v>
      </c>
      <c r="CK118" s="9" t="s">
        <v>360</v>
      </c>
    </row>
    <row r="119" spans="1:173" s="9" customFormat="1" x14ac:dyDescent="0.25">
      <c r="A119" s="6" t="s">
        <v>173</v>
      </c>
      <c r="B119" s="6" t="s">
        <v>176</v>
      </c>
      <c r="C119" s="6" t="s">
        <v>184</v>
      </c>
      <c r="D119" s="6" t="s">
        <v>722</v>
      </c>
      <c r="E119" s="6" t="s">
        <v>274</v>
      </c>
      <c r="F119" s="6" t="s">
        <v>275</v>
      </c>
      <c r="G119" s="6"/>
      <c r="H119" s="6"/>
      <c r="I119" s="6"/>
      <c r="J119" s="7">
        <v>840276132483</v>
      </c>
      <c r="K119" s="6" t="s">
        <v>266</v>
      </c>
      <c r="L119" s="6"/>
      <c r="M119" s="6">
        <v>24</v>
      </c>
      <c r="N119" s="6" t="s">
        <v>174</v>
      </c>
      <c r="O119" s="6" t="s">
        <v>189</v>
      </c>
      <c r="P119" s="6">
        <f>32.85/1.21</f>
        <v>27.148760330578515</v>
      </c>
      <c r="Q119" s="6">
        <v>0</v>
      </c>
      <c r="R119" s="6" t="s">
        <v>175</v>
      </c>
      <c r="S119" s="6" t="s">
        <v>190</v>
      </c>
      <c r="T119" s="6"/>
      <c r="U119" s="6"/>
      <c r="V119" s="6"/>
      <c r="W119" s="6" t="s">
        <v>276</v>
      </c>
      <c r="X119" s="6">
        <v>7.5</v>
      </c>
      <c r="Y119" s="6">
        <v>7.5</v>
      </c>
      <c r="Z119" s="6">
        <v>24.5</v>
      </c>
      <c r="AA119" s="8">
        <v>0.35</v>
      </c>
      <c r="AB119" s="6" t="s">
        <v>175</v>
      </c>
      <c r="AC119" s="6" t="s">
        <v>190</v>
      </c>
      <c r="AD119" s="6" t="s">
        <v>192</v>
      </c>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t="s">
        <v>198</v>
      </c>
      <c r="BU119" s="6"/>
      <c r="BV119" s="6"/>
      <c r="BW119" s="6"/>
      <c r="BX119" s="6"/>
      <c r="BY119" s="6"/>
      <c r="BZ119" s="6" t="s">
        <v>240</v>
      </c>
      <c r="CA119" s="6"/>
      <c r="CB119" s="6"/>
      <c r="CC119" s="6"/>
      <c r="CD119" s="6"/>
      <c r="CE119" s="6"/>
      <c r="CF119" s="6"/>
      <c r="CG119" s="6"/>
      <c r="CH119" s="6"/>
      <c r="CI119" s="6"/>
      <c r="CJ119" s="6"/>
      <c r="CK119" s="6" t="s">
        <v>268</v>
      </c>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c r="FC119" s="6"/>
      <c r="FD119" s="6"/>
      <c r="FE119" s="6"/>
      <c r="FF119" s="6"/>
      <c r="FG119" s="6"/>
      <c r="FH119" s="6"/>
      <c r="FI119" s="6"/>
      <c r="FJ119" s="6"/>
      <c r="FK119" s="6"/>
      <c r="FL119" s="6"/>
      <c r="FM119" s="6"/>
      <c r="FN119" s="6"/>
      <c r="FO119" s="6"/>
      <c r="FP119" s="6"/>
      <c r="FQ119" s="6"/>
    </row>
    <row r="120" spans="1:173" s="9" customFormat="1" x14ac:dyDescent="0.25">
      <c r="A120" s="6" t="s">
        <v>173</v>
      </c>
      <c r="B120" s="6" t="s">
        <v>176</v>
      </c>
      <c r="C120" s="6" t="s">
        <v>184</v>
      </c>
      <c r="D120" s="6" t="s">
        <v>723</v>
      </c>
      <c r="E120" s="6" t="s">
        <v>277</v>
      </c>
      <c r="F120" s="6" t="s">
        <v>278</v>
      </c>
      <c r="G120" s="6"/>
      <c r="H120" s="6"/>
      <c r="I120" s="6"/>
      <c r="J120" s="7">
        <v>840276127069</v>
      </c>
      <c r="K120" s="6" t="s">
        <v>266</v>
      </c>
      <c r="L120" s="6"/>
      <c r="M120" s="6">
        <v>24</v>
      </c>
      <c r="N120" s="6" t="s">
        <v>174</v>
      </c>
      <c r="O120" s="6" t="s">
        <v>189</v>
      </c>
      <c r="P120" s="6">
        <f>34.85/1.21</f>
        <v>28.801652892561986</v>
      </c>
      <c r="Q120" s="6">
        <v>0</v>
      </c>
      <c r="R120" s="6" t="s">
        <v>175</v>
      </c>
      <c r="S120" s="6" t="s">
        <v>190</v>
      </c>
      <c r="T120" s="6"/>
      <c r="U120" s="6"/>
      <c r="V120" s="6"/>
      <c r="W120" s="6" t="s">
        <v>279</v>
      </c>
      <c r="X120" s="6">
        <v>7.5</v>
      </c>
      <c r="Y120" s="6">
        <v>7.5</v>
      </c>
      <c r="Z120" s="6">
        <v>21.5</v>
      </c>
      <c r="AA120" s="8">
        <v>0.1</v>
      </c>
      <c r="AB120" s="6" t="s">
        <v>175</v>
      </c>
      <c r="AC120" s="6" t="s">
        <v>190</v>
      </c>
      <c r="AD120" s="6" t="s">
        <v>192</v>
      </c>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t="s">
        <v>198</v>
      </c>
      <c r="BU120" s="6"/>
      <c r="BV120" s="6"/>
      <c r="BW120" s="6"/>
      <c r="BX120" s="6"/>
      <c r="BY120" s="6"/>
      <c r="BZ120" s="6" t="s">
        <v>280</v>
      </c>
      <c r="CA120" s="6"/>
      <c r="CB120" s="6"/>
      <c r="CC120" s="6"/>
      <c r="CD120" s="6"/>
      <c r="CE120" s="6"/>
      <c r="CF120" s="6"/>
      <c r="CG120" s="6"/>
      <c r="CH120" s="6"/>
      <c r="CI120" s="6"/>
      <c r="CJ120" s="6"/>
      <c r="CK120" s="6" t="s">
        <v>281</v>
      </c>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c r="EO120" s="6"/>
      <c r="EP120" s="6"/>
      <c r="EQ120" s="6"/>
      <c r="ER120" s="6"/>
      <c r="ES120" s="6"/>
      <c r="ET120" s="6"/>
      <c r="EU120" s="6"/>
      <c r="EV120" s="6"/>
      <c r="EW120" s="6"/>
      <c r="EX120" s="6"/>
      <c r="EY120" s="6"/>
      <c r="EZ120" s="6"/>
      <c r="FA120" s="6"/>
      <c r="FB120" s="6"/>
      <c r="FC120" s="6"/>
      <c r="FD120" s="6"/>
      <c r="FE120" s="6"/>
      <c r="FF120" s="6"/>
      <c r="FG120" s="6"/>
      <c r="FH120" s="6"/>
      <c r="FI120" s="6"/>
      <c r="FJ120" s="6"/>
      <c r="FK120" s="6"/>
      <c r="FL120" s="6"/>
      <c r="FM120" s="6"/>
      <c r="FN120" s="6"/>
      <c r="FO120" s="6"/>
      <c r="FP120" s="6"/>
      <c r="FQ120" s="6"/>
    </row>
    <row r="121" spans="1:173" s="9" customFormat="1" x14ac:dyDescent="0.25">
      <c r="A121" s="6" t="s">
        <v>173</v>
      </c>
      <c r="B121" s="6" t="s">
        <v>176</v>
      </c>
      <c r="C121" s="6" t="s">
        <v>184</v>
      </c>
      <c r="D121" s="6" t="s">
        <v>724</v>
      </c>
      <c r="E121" s="6" t="s">
        <v>282</v>
      </c>
      <c r="F121" s="6" t="s">
        <v>283</v>
      </c>
      <c r="G121" s="6"/>
      <c r="H121" s="6"/>
      <c r="I121" s="6"/>
      <c r="J121" s="7">
        <v>4260149871299</v>
      </c>
      <c r="K121" s="6" t="s">
        <v>233</v>
      </c>
      <c r="L121" s="6"/>
      <c r="M121" s="6">
        <v>24</v>
      </c>
      <c r="N121" s="6" t="s">
        <v>174</v>
      </c>
      <c r="O121" s="6" t="s">
        <v>189</v>
      </c>
      <c r="P121" s="6">
        <f>15.55/1.21</f>
        <v>12.851239669421489</v>
      </c>
      <c r="Q121" s="6">
        <v>0</v>
      </c>
      <c r="R121" s="6" t="s">
        <v>175</v>
      </c>
      <c r="S121" s="6" t="s">
        <v>190</v>
      </c>
      <c r="T121" s="6"/>
      <c r="U121" s="6"/>
      <c r="V121" s="6"/>
      <c r="W121" s="6" t="s">
        <v>284</v>
      </c>
      <c r="X121" s="6">
        <v>7.1</v>
      </c>
      <c r="Y121" s="6">
        <v>7.1</v>
      </c>
      <c r="Z121" s="6">
        <v>12.4</v>
      </c>
      <c r="AA121" s="8">
        <v>0.15</v>
      </c>
      <c r="AB121" s="6" t="s">
        <v>175</v>
      </c>
      <c r="AC121" s="6" t="s">
        <v>190</v>
      </c>
      <c r="AD121" s="6" t="s">
        <v>192</v>
      </c>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t="s">
        <v>204</v>
      </c>
      <c r="BU121" s="6"/>
      <c r="BV121" s="6"/>
      <c r="BW121" s="6"/>
      <c r="BX121" s="6"/>
      <c r="BY121" s="6"/>
      <c r="BZ121" s="6" t="s">
        <v>240</v>
      </c>
      <c r="CA121" s="6"/>
      <c r="CB121" s="6"/>
      <c r="CC121" s="6"/>
      <c r="CD121" s="6"/>
      <c r="CE121" s="6"/>
      <c r="CF121" s="6"/>
      <c r="CG121" s="6"/>
      <c r="CH121" s="6"/>
      <c r="CI121" s="6"/>
      <c r="CJ121" s="6"/>
      <c r="CK121" s="6" t="s">
        <v>285</v>
      </c>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c r="FC121" s="6"/>
      <c r="FD121" s="6"/>
      <c r="FE121" s="6"/>
      <c r="FF121" s="6"/>
      <c r="FG121" s="6"/>
      <c r="FH121" s="6"/>
      <c r="FI121" s="6"/>
      <c r="FJ121" s="6"/>
      <c r="FK121" s="6"/>
      <c r="FL121" s="6"/>
      <c r="FM121" s="6"/>
      <c r="FN121" s="6"/>
      <c r="FO121" s="6"/>
      <c r="FP121" s="6"/>
      <c r="FQ121" s="6"/>
    </row>
    <row r="122" spans="1:173" s="9" customFormat="1" x14ac:dyDescent="0.25">
      <c r="A122" s="6" t="s">
        <v>173</v>
      </c>
      <c r="B122" s="6" t="s">
        <v>176</v>
      </c>
      <c r="C122" s="6" t="s">
        <v>184</v>
      </c>
      <c r="D122" s="6" t="s">
        <v>725</v>
      </c>
      <c r="E122" s="6" t="s">
        <v>286</v>
      </c>
      <c r="F122" s="6" t="s">
        <v>287</v>
      </c>
      <c r="G122" s="6"/>
      <c r="H122" s="6"/>
      <c r="I122" s="6"/>
      <c r="J122" s="7">
        <v>4260149871305</v>
      </c>
      <c r="K122" s="6" t="s">
        <v>233</v>
      </c>
      <c r="L122" s="6"/>
      <c r="M122" s="6">
        <v>24</v>
      </c>
      <c r="N122" s="6" t="s">
        <v>174</v>
      </c>
      <c r="O122" s="6" t="s">
        <v>189</v>
      </c>
      <c r="P122" s="6">
        <f>19.85/1.21</f>
        <v>16.404958677685951</v>
      </c>
      <c r="Q122" s="6">
        <v>0</v>
      </c>
      <c r="R122" s="6" t="s">
        <v>175</v>
      </c>
      <c r="S122" s="6" t="s">
        <v>190</v>
      </c>
      <c r="T122" s="6"/>
      <c r="U122" s="6"/>
      <c r="V122" s="6"/>
      <c r="W122" s="6" t="s">
        <v>290</v>
      </c>
      <c r="X122" s="6">
        <v>7.2</v>
      </c>
      <c r="Y122" s="6">
        <v>7.2</v>
      </c>
      <c r="Z122" s="6">
        <v>17.3</v>
      </c>
      <c r="AA122" s="8">
        <v>0.25</v>
      </c>
      <c r="AB122" s="6" t="s">
        <v>175</v>
      </c>
      <c r="AC122" s="6" t="s">
        <v>190</v>
      </c>
      <c r="AD122" s="6" t="s">
        <v>192</v>
      </c>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t="s">
        <v>198</v>
      </c>
      <c r="BU122" s="6"/>
      <c r="BV122" s="6"/>
      <c r="BW122" s="6"/>
      <c r="BX122" s="6"/>
      <c r="BY122" s="6"/>
      <c r="BZ122" s="6" t="s">
        <v>240</v>
      </c>
      <c r="CA122" s="6"/>
      <c r="CB122" s="6"/>
      <c r="CC122" s="6"/>
      <c r="CD122" s="6"/>
      <c r="CE122" s="6"/>
      <c r="CF122" s="6"/>
      <c r="CG122" s="6"/>
      <c r="CH122" s="6"/>
      <c r="CI122" s="6"/>
      <c r="CJ122" s="6"/>
      <c r="CK122" s="6" t="s">
        <v>256</v>
      </c>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c r="EO122" s="6"/>
      <c r="EP122" s="6"/>
      <c r="EQ122" s="6"/>
      <c r="ER122" s="6"/>
      <c r="ES122" s="6"/>
      <c r="ET122" s="6"/>
      <c r="EU122" s="6"/>
      <c r="EV122" s="6"/>
      <c r="EW122" s="6"/>
      <c r="EX122" s="6"/>
      <c r="EY122" s="6"/>
      <c r="EZ122" s="6"/>
      <c r="FA122" s="6"/>
      <c r="FB122" s="6"/>
      <c r="FC122" s="6"/>
      <c r="FD122" s="6"/>
      <c r="FE122" s="6"/>
      <c r="FF122" s="6"/>
      <c r="FG122" s="6"/>
      <c r="FH122" s="6"/>
      <c r="FI122" s="6"/>
      <c r="FJ122" s="6"/>
      <c r="FK122" s="6"/>
      <c r="FL122" s="6"/>
      <c r="FM122" s="6"/>
      <c r="FN122" s="6"/>
      <c r="FO122" s="6"/>
      <c r="FP122" s="6"/>
      <c r="FQ122" s="6"/>
    </row>
    <row r="123" spans="1:173" s="9" customFormat="1" x14ac:dyDescent="0.25">
      <c r="A123" s="6" t="s">
        <v>173</v>
      </c>
      <c r="B123" s="6" t="s">
        <v>176</v>
      </c>
      <c r="C123" s="6" t="s">
        <v>184</v>
      </c>
      <c r="D123" s="6" t="s">
        <v>726</v>
      </c>
      <c r="E123" s="6" t="s">
        <v>288</v>
      </c>
      <c r="F123" s="6" t="s">
        <v>289</v>
      </c>
      <c r="G123" s="6"/>
      <c r="H123" s="6"/>
      <c r="I123" s="6"/>
      <c r="J123" s="7">
        <v>4260149871282</v>
      </c>
      <c r="K123" s="6" t="s">
        <v>233</v>
      </c>
      <c r="L123" s="6"/>
      <c r="M123" s="6">
        <v>24</v>
      </c>
      <c r="N123" s="6" t="s">
        <v>174</v>
      </c>
      <c r="O123" s="6" t="s">
        <v>189</v>
      </c>
      <c r="P123" s="6">
        <f>19.85/1.21</f>
        <v>16.404958677685951</v>
      </c>
      <c r="Q123" s="6">
        <v>0</v>
      </c>
      <c r="R123" s="6" t="s">
        <v>175</v>
      </c>
      <c r="S123" s="6" t="s">
        <v>190</v>
      </c>
      <c r="T123" s="6"/>
      <c r="U123" s="6"/>
      <c r="V123" s="6"/>
      <c r="W123" s="6" t="s">
        <v>290</v>
      </c>
      <c r="X123" s="6">
        <v>7.2</v>
      </c>
      <c r="Y123" s="6">
        <v>7.2</v>
      </c>
      <c r="Z123" s="6">
        <v>17.3</v>
      </c>
      <c r="AA123" s="8">
        <v>0.25</v>
      </c>
      <c r="AB123" s="6" t="s">
        <v>175</v>
      </c>
      <c r="AC123" s="6" t="s">
        <v>190</v>
      </c>
      <c r="AD123" s="6" t="s">
        <v>192</v>
      </c>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t="s">
        <v>204</v>
      </c>
      <c r="BU123" s="6"/>
      <c r="BV123" s="6"/>
      <c r="BW123" s="6"/>
      <c r="BX123" s="6"/>
      <c r="BY123" s="6"/>
      <c r="BZ123" s="6" t="s">
        <v>240</v>
      </c>
      <c r="CA123" s="6"/>
      <c r="CB123" s="6"/>
      <c r="CC123" s="6"/>
      <c r="CD123" s="6"/>
      <c r="CE123" s="6"/>
      <c r="CF123" s="6"/>
      <c r="CG123" s="6"/>
      <c r="CH123" s="6"/>
      <c r="CI123" s="6"/>
      <c r="CJ123" s="6"/>
      <c r="CK123" s="6" t="s">
        <v>256</v>
      </c>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c r="DK123" s="6"/>
      <c r="DL123" s="6"/>
      <c r="DM123" s="6"/>
      <c r="DN123" s="6"/>
      <c r="DO123" s="6"/>
      <c r="DP123" s="6"/>
      <c r="DQ123" s="6"/>
      <c r="DR123" s="6"/>
      <c r="DS123" s="6"/>
      <c r="DT123" s="6"/>
      <c r="DU123" s="6"/>
      <c r="DV123" s="6"/>
      <c r="DW123" s="6"/>
      <c r="DX123" s="6"/>
      <c r="DY123" s="6"/>
      <c r="DZ123" s="6"/>
      <c r="EA123" s="6"/>
      <c r="EB123" s="6"/>
      <c r="EC123" s="6"/>
      <c r="ED123" s="6"/>
      <c r="EE123" s="6"/>
      <c r="EF123" s="6"/>
      <c r="EG123" s="6"/>
      <c r="EH123" s="6"/>
      <c r="EI123" s="6"/>
      <c r="EJ123" s="6"/>
      <c r="EK123" s="6"/>
      <c r="EL123" s="6"/>
      <c r="EM123" s="6"/>
      <c r="EN123" s="6"/>
      <c r="EO123" s="6"/>
      <c r="EP123" s="6"/>
      <c r="EQ123" s="6"/>
      <c r="ER123" s="6"/>
      <c r="ES123" s="6"/>
      <c r="ET123" s="6"/>
      <c r="EU123" s="6"/>
      <c r="EV123" s="6"/>
      <c r="EW123" s="6"/>
      <c r="EX123" s="6"/>
      <c r="EY123" s="6"/>
      <c r="EZ123" s="6"/>
      <c r="FA123" s="6"/>
      <c r="FB123" s="6"/>
      <c r="FC123" s="6"/>
      <c r="FD123" s="6"/>
      <c r="FE123" s="6"/>
      <c r="FF123" s="6"/>
      <c r="FG123" s="6"/>
      <c r="FH123" s="6"/>
      <c r="FI123" s="6"/>
      <c r="FJ123" s="6"/>
      <c r="FK123" s="6"/>
      <c r="FL123" s="6"/>
      <c r="FM123" s="6"/>
      <c r="FN123" s="6"/>
      <c r="FO123" s="6"/>
      <c r="FP123" s="6"/>
      <c r="FQ123" s="6"/>
    </row>
    <row r="124" spans="1:173" s="9" customFormat="1" x14ac:dyDescent="0.25">
      <c r="A124" s="6" t="s">
        <v>173</v>
      </c>
      <c r="B124" s="6" t="s">
        <v>176</v>
      </c>
      <c r="C124" s="6" t="s">
        <v>184</v>
      </c>
      <c r="D124" s="6" t="s">
        <v>727</v>
      </c>
      <c r="E124" s="6" t="s">
        <v>388</v>
      </c>
      <c r="F124" s="6" t="s">
        <v>389</v>
      </c>
      <c r="G124" s="6"/>
      <c r="H124" s="6"/>
      <c r="I124" s="6"/>
      <c r="J124" s="7">
        <v>840276132469</v>
      </c>
      <c r="K124" s="6" t="s">
        <v>266</v>
      </c>
      <c r="L124" s="6"/>
      <c r="M124" s="6">
        <v>24</v>
      </c>
      <c r="N124" s="6" t="s">
        <v>174</v>
      </c>
      <c r="O124" s="6" t="s">
        <v>189</v>
      </c>
      <c r="P124" s="6">
        <f>34.85/1.21</f>
        <v>28.801652892561986</v>
      </c>
      <c r="Q124" s="6">
        <v>0</v>
      </c>
      <c r="R124" s="6" t="s">
        <v>175</v>
      </c>
      <c r="S124" s="6" t="s">
        <v>190</v>
      </c>
      <c r="T124" s="6"/>
      <c r="U124" s="6"/>
      <c r="V124" s="6"/>
      <c r="W124" s="6" t="s">
        <v>392</v>
      </c>
      <c r="X124" s="6"/>
      <c r="Y124" s="6"/>
      <c r="Z124" s="6"/>
      <c r="AA124" s="8">
        <v>0.1</v>
      </c>
      <c r="AB124" s="6" t="s">
        <v>175</v>
      </c>
      <c r="AC124" s="6" t="s">
        <v>190</v>
      </c>
      <c r="AD124" s="6" t="s">
        <v>192</v>
      </c>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t="s">
        <v>198</v>
      </c>
      <c r="BU124" s="6"/>
      <c r="BV124" s="6"/>
      <c r="BW124" s="6"/>
      <c r="BX124" s="6"/>
      <c r="BY124" s="6"/>
      <c r="BZ124" s="6" t="s">
        <v>240</v>
      </c>
      <c r="CA124" s="6"/>
      <c r="CB124" s="6"/>
      <c r="CC124" s="6"/>
      <c r="CD124" s="6"/>
      <c r="CE124" s="6"/>
      <c r="CF124" s="6"/>
      <c r="CG124" s="6"/>
      <c r="CH124" s="6"/>
      <c r="CI124" s="6"/>
      <c r="CJ124" s="6"/>
      <c r="CK124" s="6" t="s">
        <v>281</v>
      </c>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c r="EO124" s="6"/>
      <c r="EP124" s="6"/>
      <c r="EQ124" s="6"/>
      <c r="ER124" s="6"/>
      <c r="ES124" s="6"/>
      <c r="ET124" s="6"/>
      <c r="EU124" s="6"/>
      <c r="EV124" s="6"/>
      <c r="EW124" s="6"/>
      <c r="EX124" s="6"/>
      <c r="EY124" s="6"/>
      <c r="EZ124" s="6"/>
      <c r="FA124" s="6"/>
      <c r="FB124" s="6"/>
      <c r="FC124" s="6"/>
      <c r="FD124" s="6"/>
      <c r="FE124" s="6"/>
      <c r="FF124" s="6"/>
      <c r="FG124" s="6"/>
      <c r="FH124" s="6"/>
      <c r="FI124" s="6"/>
      <c r="FJ124" s="6"/>
      <c r="FK124" s="6"/>
      <c r="FL124" s="6"/>
      <c r="FM124" s="6"/>
      <c r="FN124" s="6"/>
      <c r="FO124" s="6"/>
      <c r="FP124" s="6"/>
      <c r="FQ124" s="6"/>
    </row>
    <row r="125" spans="1:173" s="9" customFormat="1" x14ac:dyDescent="0.25">
      <c r="A125" s="6" t="s">
        <v>173</v>
      </c>
      <c r="B125" s="6" t="s">
        <v>176</v>
      </c>
      <c r="C125" s="6" t="s">
        <v>184</v>
      </c>
      <c r="D125" s="6" t="s">
        <v>728</v>
      </c>
      <c r="E125" s="6" t="s">
        <v>390</v>
      </c>
      <c r="F125" s="6" t="s">
        <v>391</v>
      </c>
      <c r="G125" s="6"/>
      <c r="H125" s="6"/>
      <c r="I125" s="6"/>
      <c r="J125" s="7">
        <v>840276132476</v>
      </c>
      <c r="K125" s="6" t="s">
        <v>266</v>
      </c>
      <c r="L125" s="6"/>
      <c r="M125" s="6">
        <v>24</v>
      </c>
      <c r="N125" s="6" t="s">
        <v>174</v>
      </c>
      <c r="O125" s="6" t="s">
        <v>189</v>
      </c>
      <c r="P125" s="6">
        <f>34.85/1.21</f>
        <v>28.801652892561986</v>
      </c>
      <c r="Q125" s="6">
        <v>0</v>
      </c>
      <c r="R125" s="6" t="s">
        <v>175</v>
      </c>
      <c r="S125" s="6" t="s">
        <v>190</v>
      </c>
      <c r="T125" s="6"/>
      <c r="U125" s="6"/>
      <c r="V125" s="6"/>
      <c r="W125" s="6" t="s">
        <v>392</v>
      </c>
      <c r="X125" s="6"/>
      <c r="Y125" s="6"/>
      <c r="Z125" s="6"/>
      <c r="AA125" s="8">
        <v>0.1</v>
      </c>
      <c r="AB125" s="6" t="s">
        <v>175</v>
      </c>
      <c r="AC125" s="6" t="s">
        <v>190</v>
      </c>
      <c r="AD125" s="6" t="s">
        <v>192</v>
      </c>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t="s">
        <v>204</v>
      </c>
      <c r="BU125" s="6"/>
      <c r="BV125" s="6"/>
      <c r="BW125" s="6"/>
      <c r="BX125" s="6"/>
      <c r="BY125" s="6"/>
      <c r="BZ125" s="6" t="s">
        <v>240</v>
      </c>
      <c r="CA125" s="6"/>
      <c r="CB125" s="6"/>
      <c r="CC125" s="6"/>
      <c r="CD125" s="6"/>
      <c r="CE125" s="6"/>
      <c r="CF125" s="6"/>
      <c r="CG125" s="6"/>
      <c r="CH125" s="6"/>
      <c r="CI125" s="6"/>
      <c r="CJ125" s="6"/>
      <c r="CK125" s="6" t="s">
        <v>281</v>
      </c>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c r="DO125" s="6"/>
      <c r="DP125" s="6"/>
      <c r="DQ125" s="6"/>
      <c r="DR125" s="6"/>
      <c r="DS125" s="6"/>
      <c r="DT125" s="6"/>
      <c r="DU125" s="6"/>
      <c r="DV125" s="6"/>
      <c r="DW125" s="6"/>
      <c r="DX125" s="6"/>
      <c r="DY125" s="6"/>
      <c r="DZ125" s="6"/>
      <c r="EA125" s="6"/>
      <c r="EB125" s="6"/>
      <c r="EC125" s="6"/>
      <c r="ED125" s="6"/>
      <c r="EE125" s="6"/>
      <c r="EF125" s="6"/>
      <c r="EG125" s="6"/>
      <c r="EH125" s="6"/>
      <c r="EI125" s="6"/>
      <c r="EJ125" s="6"/>
      <c r="EK125" s="6"/>
      <c r="EL125" s="6"/>
      <c r="EM125" s="6"/>
      <c r="EN125" s="6"/>
      <c r="EO125" s="6"/>
      <c r="EP125" s="6"/>
      <c r="EQ125" s="6"/>
      <c r="ER125" s="6"/>
      <c r="ES125" s="6"/>
      <c r="ET125" s="6"/>
      <c r="EU125" s="6"/>
      <c r="EV125" s="6"/>
      <c r="EW125" s="6"/>
      <c r="EX125" s="6"/>
      <c r="EY125" s="6"/>
      <c r="EZ125" s="6"/>
      <c r="FA125" s="6"/>
      <c r="FB125" s="6"/>
      <c r="FC125" s="6"/>
      <c r="FD125" s="6"/>
      <c r="FE125" s="6"/>
      <c r="FF125" s="6"/>
      <c r="FG125" s="6"/>
      <c r="FH125" s="6"/>
      <c r="FI125" s="6"/>
      <c r="FJ125" s="6"/>
      <c r="FK125" s="6"/>
      <c r="FL125" s="6"/>
      <c r="FM125" s="6"/>
      <c r="FN125" s="6"/>
      <c r="FO125" s="6"/>
      <c r="FP125" s="6"/>
      <c r="FQ125" s="6"/>
    </row>
    <row r="126" spans="1:173" s="9" customFormat="1" x14ac:dyDescent="0.25">
      <c r="A126" s="6" t="s">
        <v>173</v>
      </c>
      <c r="B126" s="6" t="s">
        <v>176</v>
      </c>
      <c r="C126" s="6" t="s">
        <v>184</v>
      </c>
      <c r="D126" s="6" t="s">
        <v>729</v>
      </c>
      <c r="E126" s="6" t="s">
        <v>393</v>
      </c>
      <c r="F126" s="6" t="s">
        <v>394</v>
      </c>
      <c r="G126" s="6"/>
      <c r="H126" s="6"/>
      <c r="I126" s="6"/>
      <c r="J126" s="7">
        <v>840276133206</v>
      </c>
      <c r="K126" s="6" t="s">
        <v>266</v>
      </c>
      <c r="L126" s="6"/>
      <c r="M126" s="6">
        <v>24</v>
      </c>
      <c r="N126" s="6" t="s">
        <v>174</v>
      </c>
      <c r="O126" s="6" t="s">
        <v>189</v>
      </c>
      <c r="P126" s="6">
        <f>29.85/1.21</f>
        <v>24.669421487603309</v>
      </c>
      <c r="Q126" s="6">
        <v>0</v>
      </c>
      <c r="R126" s="6" t="s">
        <v>175</v>
      </c>
      <c r="S126" s="6" t="s">
        <v>190</v>
      </c>
      <c r="T126" s="6"/>
      <c r="U126" s="6"/>
      <c r="V126" s="6"/>
      <c r="W126" s="6" t="s">
        <v>401</v>
      </c>
      <c r="X126" s="6">
        <v>7.5</v>
      </c>
      <c r="Y126" s="6">
        <v>7.5</v>
      </c>
      <c r="Z126" s="6">
        <v>16.5</v>
      </c>
      <c r="AA126" s="8">
        <v>0.1</v>
      </c>
      <c r="AB126" s="6" t="s">
        <v>175</v>
      </c>
      <c r="AC126" s="6" t="s">
        <v>190</v>
      </c>
      <c r="AD126" s="6" t="s">
        <v>192</v>
      </c>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t="s">
        <v>745</v>
      </c>
      <c r="BU126" s="6"/>
      <c r="BV126" s="6"/>
      <c r="BW126" s="6"/>
      <c r="BX126" s="6"/>
      <c r="BY126" s="6"/>
      <c r="BZ126" s="6" t="s">
        <v>240</v>
      </c>
      <c r="CA126" s="6"/>
      <c r="CB126" s="6"/>
      <c r="CC126" s="6"/>
      <c r="CD126" s="6"/>
      <c r="CE126" s="6"/>
      <c r="CF126" s="6"/>
      <c r="CG126" s="6"/>
      <c r="CH126" s="6"/>
      <c r="CI126" s="6"/>
      <c r="CJ126" s="6"/>
      <c r="CK126" s="6" t="s">
        <v>199</v>
      </c>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6"/>
      <c r="EU126" s="6"/>
      <c r="EV126" s="6"/>
      <c r="EW126" s="6"/>
      <c r="EX126" s="6"/>
      <c r="EY126" s="6"/>
      <c r="EZ126" s="6"/>
      <c r="FA126" s="6"/>
      <c r="FB126" s="6"/>
      <c r="FC126" s="6"/>
      <c r="FD126" s="6"/>
      <c r="FE126" s="6"/>
      <c r="FF126" s="6"/>
      <c r="FG126" s="6"/>
      <c r="FH126" s="6"/>
      <c r="FI126" s="6"/>
      <c r="FJ126" s="6"/>
      <c r="FK126" s="6"/>
      <c r="FL126" s="6"/>
      <c r="FM126" s="6"/>
      <c r="FN126" s="6"/>
      <c r="FO126" s="6"/>
      <c r="FP126" s="6"/>
      <c r="FQ126" s="6"/>
    </row>
    <row r="127" spans="1:173" s="9" customFormat="1" x14ac:dyDescent="0.25">
      <c r="A127" s="6" t="s">
        <v>173</v>
      </c>
      <c r="B127" s="6" t="s">
        <v>176</v>
      </c>
      <c r="C127" s="6" t="s">
        <v>184</v>
      </c>
      <c r="D127" s="6" t="s">
        <v>730</v>
      </c>
      <c r="E127" s="6" t="s">
        <v>395</v>
      </c>
      <c r="F127" s="6" t="s">
        <v>396</v>
      </c>
      <c r="G127" s="6"/>
      <c r="H127" s="6"/>
      <c r="I127" s="6"/>
      <c r="J127" s="7">
        <v>840276128165</v>
      </c>
      <c r="K127" s="6" t="s">
        <v>266</v>
      </c>
      <c r="L127" s="6"/>
      <c r="M127" s="6">
        <v>24</v>
      </c>
      <c r="N127" s="6" t="s">
        <v>174</v>
      </c>
      <c r="O127" s="6" t="s">
        <v>189</v>
      </c>
      <c r="P127" s="6">
        <f>29.85/1.21</f>
        <v>24.669421487603309</v>
      </c>
      <c r="Q127" s="6">
        <v>0</v>
      </c>
      <c r="R127" s="6" t="s">
        <v>175</v>
      </c>
      <c r="S127" s="6" t="s">
        <v>190</v>
      </c>
      <c r="T127" s="6"/>
      <c r="U127" s="6"/>
      <c r="V127" s="6"/>
      <c r="W127" s="6" t="s">
        <v>401</v>
      </c>
      <c r="X127" s="6">
        <v>7.5</v>
      </c>
      <c r="Y127" s="6">
        <v>7.5</v>
      </c>
      <c r="Z127" s="6">
        <v>16.5</v>
      </c>
      <c r="AA127" s="8">
        <v>0.1</v>
      </c>
      <c r="AB127" s="6" t="s">
        <v>175</v>
      </c>
      <c r="AC127" s="6" t="s">
        <v>190</v>
      </c>
      <c r="AD127" s="6" t="s">
        <v>192</v>
      </c>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t="s">
        <v>198</v>
      </c>
      <c r="BU127" s="6"/>
      <c r="BV127" s="6"/>
      <c r="BW127" s="6"/>
      <c r="BX127" s="6"/>
      <c r="BY127" s="6"/>
      <c r="BZ127" s="6" t="s">
        <v>240</v>
      </c>
      <c r="CA127" s="6"/>
      <c r="CB127" s="6"/>
      <c r="CC127" s="6"/>
      <c r="CD127" s="6"/>
      <c r="CE127" s="6"/>
      <c r="CF127" s="6"/>
      <c r="CG127" s="6"/>
      <c r="CH127" s="6"/>
      <c r="CI127" s="6"/>
      <c r="CJ127" s="6"/>
      <c r="CK127" s="6" t="s">
        <v>199</v>
      </c>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c r="EZ127" s="6"/>
      <c r="FA127" s="6"/>
      <c r="FB127" s="6"/>
      <c r="FC127" s="6"/>
      <c r="FD127" s="6"/>
      <c r="FE127" s="6"/>
      <c r="FF127" s="6"/>
      <c r="FG127" s="6"/>
      <c r="FH127" s="6"/>
      <c r="FI127" s="6"/>
      <c r="FJ127" s="6"/>
      <c r="FK127" s="6"/>
      <c r="FL127" s="6"/>
      <c r="FM127" s="6"/>
      <c r="FN127" s="6"/>
      <c r="FO127" s="6"/>
      <c r="FP127" s="6"/>
      <c r="FQ127" s="6"/>
    </row>
    <row r="128" spans="1:173" s="9" customFormat="1" x14ac:dyDescent="0.25">
      <c r="A128" s="6" t="s">
        <v>173</v>
      </c>
      <c r="B128" s="6" t="s">
        <v>176</v>
      </c>
      <c r="C128" s="6" t="s">
        <v>184</v>
      </c>
      <c r="D128" s="6" t="s">
        <v>731</v>
      </c>
      <c r="E128" s="6" t="s">
        <v>397</v>
      </c>
      <c r="F128" s="6" t="s">
        <v>398</v>
      </c>
      <c r="G128" s="6"/>
      <c r="H128" s="6"/>
      <c r="I128" s="6"/>
      <c r="J128" s="7">
        <v>840276133190</v>
      </c>
      <c r="K128" s="6" t="s">
        <v>266</v>
      </c>
      <c r="L128" s="6"/>
      <c r="M128" s="6">
        <v>24</v>
      </c>
      <c r="N128" s="6" t="s">
        <v>174</v>
      </c>
      <c r="O128" s="6" t="s">
        <v>189</v>
      </c>
      <c r="P128" s="6">
        <f>29.85/1.21</f>
        <v>24.669421487603309</v>
      </c>
      <c r="Q128" s="6">
        <v>0</v>
      </c>
      <c r="R128" s="6" t="s">
        <v>175</v>
      </c>
      <c r="S128" s="6" t="s">
        <v>190</v>
      </c>
      <c r="T128" s="6"/>
      <c r="U128" s="6"/>
      <c r="V128" s="6"/>
      <c r="W128" s="6" t="s">
        <v>401</v>
      </c>
      <c r="X128" s="6">
        <v>7.5</v>
      </c>
      <c r="Y128" s="6">
        <v>7.5</v>
      </c>
      <c r="Z128" s="6">
        <v>16.5</v>
      </c>
      <c r="AA128" s="8">
        <v>0.1</v>
      </c>
      <c r="AB128" s="6" t="s">
        <v>175</v>
      </c>
      <c r="AC128" s="6" t="s">
        <v>190</v>
      </c>
      <c r="AD128" s="6" t="s">
        <v>192</v>
      </c>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t="s">
        <v>310</v>
      </c>
      <c r="BU128" s="6"/>
      <c r="BV128" s="6"/>
      <c r="BW128" s="6"/>
      <c r="BX128" s="6"/>
      <c r="BY128" s="6"/>
      <c r="BZ128" s="6" t="s">
        <v>240</v>
      </c>
      <c r="CA128" s="6"/>
      <c r="CB128" s="6"/>
      <c r="CC128" s="6"/>
      <c r="CD128" s="6"/>
      <c r="CE128" s="6"/>
      <c r="CF128" s="6"/>
      <c r="CG128" s="6"/>
      <c r="CH128" s="6"/>
      <c r="CI128" s="6"/>
      <c r="CJ128" s="6"/>
      <c r="CK128" s="6" t="s">
        <v>199</v>
      </c>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c r="DR128" s="6"/>
      <c r="DS128" s="6"/>
      <c r="DT128" s="6"/>
      <c r="DU128" s="6"/>
      <c r="DV128" s="6"/>
      <c r="DW128" s="6"/>
      <c r="DX128" s="6"/>
      <c r="DY128" s="6"/>
      <c r="DZ128" s="6"/>
      <c r="EA128" s="6"/>
      <c r="EB128" s="6"/>
      <c r="EC128" s="6"/>
      <c r="ED128" s="6"/>
      <c r="EE128" s="6"/>
      <c r="EF128" s="6"/>
      <c r="EG128" s="6"/>
      <c r="EH128" s="6"/>
      <c r="EI128" s="6"/>
      <c r="EJ128" s="6"/>
      <c r="EK128" s="6"/>
      <c r="EL128" s="6"/>
      <c r="EM128" s="6"/>
      <c r="EN128" s="6"/>
      <c r="EO128" s="6"/>
      <c r="EP128" s="6"/>
      <c r="EQ128" s="6"/>
      <c r="ER128" s="6"/>
      <c r="ES128" s="6"/>
      <c r="ET128" s="6"/>
      <c r="EU128" s="6"/>
      <c r="EV128" s="6"/>
      <c r="EW128" s="6"/>
      <c r="EX128" s="6"/>
      <c r="EY128" s="6"/>
      <c r="EZ128" s="6"/>
      <c r="FA128" s="6"/>
      <c r="FB128" s="6"/>
      <c r="FC128" s="6"/>
      <c r="FD128" s="6"/>
      <c r="FE128" s="6"/>
      <c r="FF128" s="6"/>
      <c r="FG128" s="6"/>
      <c r="FH128" s="6"/>
      <c r="FI128" s="6"/>
      <c r="FJ128" s="6"/>
      <c r="FK128" s="6"/>
      <c r="FL128" s="6"/>
      <c r="FM128" s="6"/>
      <c r="FN128" s="6"/>
      <c r="FO128" s="6"/>
      <c r="FP128" s="6"/>
      <c r="FQ128" s="6"/>
    </row>
    <row r="129" spans="1:173" s="9" customFormat="1" x14ac:dyDescent="0.25">
      <c r="A129" s="6" t="s">
        <v>173</v>
      </c>
      <c r="B129" s="6" t="s">
        <v>176</v>
      </c>
      <c r="C129" s="6" t="s">
        <v>184</v>
      </c>
      <c r="D129" s="6" t="s">
        <v>732</v>
      </c>
      <c r="E129" s="6" t="s">
        <v>399</v>
      </c>
      <c r="F129" s="6" t="s">
        <v>400</v>
      </c>
      <c r="G129" s="6"/>
      <c r="H129" s="6"/>
      <c r="I129" s="6"/>
      <c r="J129" s="7">
        <v>840276128158</v>
      </c>
      <c r="K129" s="6" t="s">
        <v>266</v>
      </c>
      <c r="L129" s="6"/>
      <c r="M129" s="6">
        <v>24</v>
      </c>
      <c r="N129" s="6" t="s">
        <v>174</v>
      </c>
      <c r="O129" s="6" t="s">
        <v>189</v>
      </c>
      <c r="P129" s="6">
        <f>29.85/1.21</f>
        <v>24.669421487603309</v>
      </c>
      <c r="Q129" s="6">
        <v>0</v>
      </c>
      <c r="R129" s="6" t="s">
        <v>175</v>
      </c>
      <c r="S129" s="6" t="s">
        <v>190</v>
      </c>
      <c r="T129" s="6"/>
      <c r="U129" s="6"/>
      <c r="V129" s="6"/>
      <c r="W129" s="6" t="s">
        <v>401</v>
      </c>
      <c r="X129" s="6">
        <v>7.5</v>
      </c>
      <c r="Y129" s="6">
        <v>7.5</v>
      </c>
      <c r="Z129" s="6">
        <v>16.5</v>
      </c>
      <c r="AA129" s="8">
        <v>0.1</v>
      </c>
      <c r="AB129" s="6" t="s">
        <v>175</v>
      </c>
      <c r="AC129" s="6" t="s">
        <v>190</v>
      </c>
      <c r="AD129" s="6" t="s">
        <v>192</v>
      </c>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t="s">
        <v>213</v>
      </c>
      <c r="BU129" s="6"/>
      <c r="BV129" s="6"/>
      <c r="BW129" s="6"/>
      <c r="BX129" s="6"/>
      <c r="BY129" s="6"/>
      <c r="BZ129" s="6" t="s">
        <v>240</v>
      </c>
      <c r="CA129" s="6"/>
      <c r="CB129" s="6"/>
      <c r="CC129" s="6"/>
      <c r="CD129" s="6"/>
      <c r="CE129" s="6"/>
      <c r="CF129" s="6"/>
      <c r="CG129" s="6"/>
      <c r="CH129" s="6"/>
      <c r="CI129" s="6"/>
      <c r="CJ129" s="6"/>
      <c r="CK129" s="6" t="s">
        <v>199</v>
      </c>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c r="DO129" s="6"/>
      <c r="DP129" s="6"/>
      <c r="DQ129" s="6"/>
      <c r="DR129" s="6"/>
      <c r="DS129" s="6"/>
      <c r="DT129" s="6"/>
      <c r="DU129" s="6"/>
      <c r="DV129" s="6"/>
      <c r="DW129" s="6"/>
      <c r="DX129" s="6"/>
      <c r="DY129" s="6"/>
      <c r="DZ129" s="6"/>
      <c r="EA129" s="6"/>
      <c r="EB129" s="6"/>
      <c r="EC129" s="6"/>
      <c r="ED129" s="6"/>
      <c r="EE129" s="6"/>
      <c r="EF129" s="6"/>
      <c r="EG129" s="6"/>
      <c r="EH129" s="6"/>
      <c r="EI129" s="6"/>
      <c r="EJ129" s="6"/>
      <c r="EK129" s="6"/>
      <c r="EL129" s="6"/>
      <c r="EM129" s="6"/>
      <c r="EN129" s="6"/>
      <c r="EO129" s="6"/>
      <c r="EP129" s="6"/>
      <c r="EQ129" s="6"/>
      <c r="ER129" s="6"/>
      <c r="ES129" s="6"/>
      <c r="ET129" s="6"/>
      <c r="EU129" s="6"/>
      <c r="EV129" s="6"/>
      <c r="EW129" s="6"/>
      <c r="EX129" s="6"/>
      <c r="EY129" s="6"/>
      <c r="EZ129" s="6"/>
      <c r="FA129" s="6"/>
      <c r="FB129" s="6"/>
      <c r="FC129" s="6"/>
      <c r="FD129" s="6"/>
      <c r="FE129" s="6"/>
      <c r="FF129" s="6"/>
      <c r="FG129" s="6"/>
      <c r="FH129" s="6"/>
      <c r="FI129" s="6"/>
      <c r="FJ129" s="6"/>
      <c r="FK129" s="6"/>
      <c r="FL129" s="6"/>
      <c r="FM129" s="6"/>
      <c r="FN129" s="6"/>
      <c r="FO129" s="6"/>
      <c r="FP129" s="6"/>
      <c r="FQ129" s="6"/>
    </row>
    <row r="130" spans="1:173" s="9" customFormat="1" x14ac:dyDescent="0.25">
      <c r="A130" s="6" t="s">
        <v>173</v>
      </c>
      <c r="B130" s="6" t="s">
        <v>176</v>
      </c>
      <c r="C130" s="6" t="s">
        <v>184</v>
      </c>
      <c r="D130" s="6" t="s">
        <v>733</v>
      </c>
      <c r="E130" s="6" t="s">
        <v>440</v>
      </c>
      <c r="F130" s="6" t="s">
        <v>441</v>
      </c>
      <c r="G130" s="6"/>
      <c r="H130" s="6"/>
      <c r="I130" s="6"/>
      <c r="J130" s="7">
        <v>840276114366</v>
      </c>
      <c r="K130" s="6" t="s">
        <v>266</v>
      </c>
      <c r="L130" s="6"/>
      <c r="M130" s="6">
        <v>24</v>
      </c>
      <c r="N130" s="6" t="s">
        <v>174</v>
      </c>
      <c r="O130" s="6" t="s">
        <v>189</v>
      </c>
      <c r="P130" s="6">
        <f>28.85/1.21</f>
        <v>23.842975206611573</v>
      </c>
      <c r="Q130" s="6">
        <v>0</v>
      </c>
      <c r="R130" s="6" t="s">
        <v>175</v>
      </c>
      <c r="S130" s="6" t="s">
        <v>190</v>
      </c>
      <c r="T130" s="6"/>
      <c r="U130" s="6"/>
      <c r="V130" s="6"/>
      <c r="W130" s="6" t="s">
        <v>442</v>
      </c>
      <c r="X130" s="6"/>
      <c r="Y130" s="6"/>
      <c r="Z130" s="6"/>
      <c r="AA130" s="8">
        <v>0.32</v>
      </c>
      <c r="AB130" s="6" t="s">
        <v>175</v>
      </c>
      <c r="AC130" s="6" t="s">
        <v>190</v>
      </c>
      <c r="AD130" s="6" t="s">
        <v>192</v>
      </c>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t="s">
        <v>198</v>
      </c>
      <c r="BU130" s="6"/>
      <c r="BV130" s="6"/>
      <c r="BW130" s="6"/>
      <c r="BX130" s="6"/>
      <c r="BY130" s="6"/>
      <c r="BZ130" s="6" t="s">
        <v>240</v>
      </c>
      <c r="CA130" s="6"/>
      <c r="CB130" s="6"/>
      <c r="CC130" s="6"/>
      <c r="CD130" s="6"/>
      <c r="CE130" s="6"/>
      <c r="CF130" s="6"/>
      <c r="CG130" s="6"/>
      <c r="CH130" s="6"/>
      <c r="CI130" s="6"/>
      <c r="CJ130" s="6"/>
      <c r="CK130" s="6" t="s">
        <v>332</v>
      </c>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c r="DK130" s="6"/>
      <c r="DL130" s="6"/>
      <c r="DM130" s="6"/>
      <c r="DN130" s="6"/>
      <c r="DO130" s="6"/>
      <c r="DP130" s="6"/>
      <c r="DQ130" s="6"/>
      <c r="DR130" s="6"/>
      <c r="DS130" s="6"/>
      <c r="DT130" s="6"/>
      <c r="DU130" s="6"/>
      <c r="DV130" s="6"/>
      <c r="DW130" s="6"/>
      <c r="DX130" s="6"/>
      <c r="DY130" s="6"/>
      <c r="DZ130" s="6"/>
      <c r="EA130" s="6"/>
      <c r="EB130" s="6"/>
      <c r="EC130" s="6"/>
      <c r="ED130" s="6"/>
      <c r="EE130" s="6"/>
      <c r="EF130" s="6"/>
      <c r="EG130" s="6"/>
      <c r="EH130" s="6"/>
      <c r="EI130" s="6"/>
      <c r="EJ130" s="6"/>
      <c r="EK130" s="6"/>
      <c r="EL130" s="6"/>
      <c r="EM130" s="6"/>
      <c r="EN130" s="6"/>
      <c r="EO130" s="6"/>
      <c r="EP130" s="6"/>
      <c r="EQ130" s="6"/>
      <c r="ER130" s="6"/>
      <c r="ES130" s="6"/>
      <c r="ET130" s="6"/>
      <c r="EU130" s="6"/>
      <c r="EV130" s="6"/>
      <c r="EW130" s="6"/>
      <c r="EX130" s="6"/>
      <c r="EY130" s="6"/>
      <c r="EZ130" s="6"/>
      <c r="FA130" s="6"/>
      <c r="FB130" s="6"/>
      <c r="FC130" s="6"/>
      <c r="FD130" s="6"/>
      <c r="FE130" s="6"/>
      <c r="FF130" s="6"/>
      <c r="FG130" s="6"/>
      <c r="FH130" s="6"/>
      <c r="FI130" s="6"/>
      <c r="FJ130" s="6"/>
      <c r="FK130" s="6"/>
      <c r="FL130" s="6"/>
      <c r="FM130" s="6"/>
      <c r="FN130" s="6"/>
      <c r="FO130" s="6"/>
      <c r="FP130" s="6"/>
      <c r="FQ130" s="6"/>
    </row>
    <row r="131" spans="1:173" s="9" customFormat="1" x14ac:dyDescent="0.25">
      <c r="A131" s="6" t="s">
        <v>173</v>
      </c>
      <c r="B131" s="6" t="s">
        <v>176</v>
      </c>
      <c r="C131" s="6" t="s">
        <v>184</v>
      </c>
      <c r="D131" s="6" t="s">
        <v>734</v>
      </c>
      <c r="E131" s="6" t="s">
        <v>500</v>
      </c>
      <c r="F131" s="6" t="s">
        <v>501</v>
      </c>
      <c r="G131" s="6"/>
      <c r="H131" s="6"/>
      <c r="I131" s="6"/>
      <c r="J131" s="7">
        <v>840276101830</v>
      </c>
      <c r="K131" s="6" t="s">
        <v>266</v>
      </c>
      <c r="L131" s="6"/>
      <c r="M131" s="6">
        <v>24</v>
      </c>
      <c r="N131" s="6" t="s">
        <v>174</v>
      </c>
      <c r="O131" s="6" t="s">
        <v>189</v>
      </c>
      <c r="P131" s="6">
        <f>24.85/1.21</f>
        <v>20.537190082644631</v>
      </c>
      <c r="Q131" s="6">
        <v>0</v>
      </c>
      <c r="R131" s="6" t="s">
        <v>175</v>
      </c>
      <c r="S131" s="6" t="s">
        <v>190</v>
      </c>
      <c r="T131" s="6"/>
      <c r="U131" s="6"/>
      <c r="V131" s="6"/>
      <c r="W131" s="6" t="s">
        <v>504</v>
      </c>
      <c r="X131" s="6"/>
      <c r="Y131" s="6"/>
      <c r="Z131" s="6"/>
      <c r="AA131" s="8">
        <v>0.34</v>
      </c>
      <c r="AB131" s="6" t="s">
        <v>175</v>
      </c>
      <c r="AC131" s="6" t="s">
        <v>190</v>
      </c>
      <c r="AD131" s="6" t="s">
        <v>192</v>
      </c>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t="s">
        <v>204</v>
      </c>
      <c r="BU131" s="6"/>
      <c r="BV131" s="6"/>
      <c r="BW131" s="6"/>
      <c r="BX131" s="6"/>
      <c r="BY131" s="6"/>
      <c r="BZ131" s="6" t="s">
        <v>240</v>
      </c>
      <c r="CA131" s="6"/>
      <c r="CB131" s="6"/>
      <c r="CC131" s="6"/>
      <c r="CD131" s="6"/>
      <c r="CE131" s="6"/>
      <c r="CF131" s="6"/>
      <c r="CG131" s="6"/>
      <c r="CH131" s="6"/>
      <c r="CI131" s="6"/>
      <c r="CJ131" s="6"/>
      <c r="CK131" s="6" t="s">
        <v>281</v>
      </c>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c r="EO131" s="6"/>
      <c r="EP131" s="6"/>
      <c r="EQ131" s="6"/>
      <c r="ER131" s="6"/>
      <c r="ES131" s="6"/>
      <c r="ET131" s="6"/>
      <c r="EU131" s="6"/>
      <c r="EV131" s="6"/>
      <c r="EW131" s="6"/>
      <c r="EX131" s="6"/>
      <c r="EY131" s="6"/>
      <c r="EZ131" s="6"/>
      <c r="FA131" s="6"/>
      <c r="FB131" s="6"/>
      <c r="FC131" s="6"/>
      <c r="FD131" s="6"/>
      <c r="FE131" s="6"/>
      <c r="FF131" s="6"/>
      <c r="FG131" s="6"/>
      <c r="FH131" s="6"/>
      <c r="FI131" s="6"/>
      <c r="FJ131" s="6"/>
      <c r="FK131" s="6"/>
      <c r="FL131" s="6"/>
      <c r="FM131" s="6"/>
      <c r="FN131" s="6"/>
      <c r="FO131" s="6"/>
      <c r="FP131" s="6"/>
      <c r="FQ131" s="6"/>
    </row>
    <row r="132" spans="1:173" s="9" customFormat="1" x14ac:dyDescent="0.25">
      <c r="A132" s="6" t="s">
        <v>173</v>
      </c>
      <c r="B132" s="6" t="s">
        <v>176</v>
      </c>
      <c r="C132" s="6" t="s">
        <v>184</v>
      </c>
      <c r="D132" s="6" t="s">
        <v>735</v>
      </c>
      <c r="E132" s="6" t="s">
        <v>502</v>
      </c>
      <c r="F132" s="6" t="s">
        <v>503</v>
      </c>
      <c r="G132" s="6"/>
      <c r="H132" s="6"/>
      <c r="I132" s="6"/>
      <c r="J132" s="7">
        <v>840276125546</v>
      </c>
      <c r="K132" s="6" t="s">
        <v>266</v>
      </c>
      <c r="L132" s="6"/>
      <c r="M132" s="6">
        <v>24</v>
      </c>
      <c r="N132" s="6" t="s">
        <v>174</v>
      </c>
      <c r="O132" s="6" t="s">
        <v>189</v>
      </c>
      <c r="P132" s="6">
        <f>24.85/1.21</f>
        <v>20.537190082644631</v>
      </c>
      <c r="Q132" s="6">
        <v>0</v>
      </c>
      <c r="R132" s="6" t="s">
        <v>175</v>
      </c>
      <c r="S132" s="6" t="s">
        <v>190</v>
      </c>
      <c r="T132" s="6"/>
      <c r="U132" s="6"/>
      <c r="V132" s="6"/>
      <c r="W132" s="6" t="s">
        <v>504</v>
      </c>
      <c r="X132" s="6"/>
      <c r="Y132" s="6"/>
      <c r="Z132" s="6"/>
      <c r="AA132" s="8">
        <v>0.34</v>
      </c>
      <c r="AB132" s="6" t="s">
        <v>175</v>
      </c>
      <c r="AC132" s="6" t="s">
        <v>190</v>
      </c>
      <c r="AD132" s="6" t="s">
        <v>192</v>
      </c>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t="s">
        <v>310</v>
      </c>
      <c r="BU132" s="6"/>
      <c r="BV132" s="6"/>
      <c r="BW132" s="6"/>
      <c r="BX132" s="6"/>
      <c r="BY132" s="6"/>
      <c r="BZ132" s="6" t="s">
        <v>240</v>
      </c>
      <c r="CA132" s="6"/>
      <c r="CB132" s="6"/>
      <c r="CC132" s="6"/>
      <c r="CD132" s="6"/>
      <c r="CE132" s="6"/>
      <c r="CF132" s="6"/>
      <c r="CG132" s="6"/>
      <c r="CH132" s="6"/>
      <c r="CI132" s="6"/>
      <c r="CJ132" s="6"/>
      <c r="CK132" s="6" t="s">
        <v>281</v>
      </c>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c r="DO132" s="6"/>
      <c r="DP132" s="6"/>
      <c r="DQ132" s="6"/>
      <c r="DR132" s="6"/>
      <c r="DS132" s="6"/>
      <c r="DT132" s="6"/>
      <c r="DU132" s="6"/>
      <c r="DV132" s="6"/>
      <c r="DW132" s="6"/>
      <c r="DX132" s="6"/>
      <c r="DY132" s="6"/>
      <c r="DZ132" s="6"/>
      <c r="EA132" s="6"/>
      <c r="EB132" s="6"/>
      <c r="EC132" s="6"/>
      <c r="ED132" s="6"/>
      <c r="EE132" s="6"/>
      <c r="EF132" s="6"/>
      <c r="EG132" s="6"/>
      <c r="EH132" s="6"/>
      <c r="EI132" s="6"/>
      <c r="EJ132" s="6"/>
      <c r="EK132" s="6"/>
      <c r="EL132" s="6"/>
      <c r="EM132" s="6"/>
      <c r="EN132" s="6"/>
      <c r="EO132" s="6"/>
      <c r="EP132" s="6"/>
      <c r="EQ132" s="6"/>
      <c r="ER132" s="6"/>
      <c r="ES132" s="6"/>
      <c r="ET132" s="6"/>
      <c r="EU132" s="6"/>
      <c r="EV132" s="6"/>
      <c r="EW132" s="6"/>
      <c r="EX132" s="6"/>
      <c r="EY132" s="6"/>
      <c r="EZ132" s="6"/>
      <c r="FA132" s="6"/>
      <c r="FB132" s="6"/>
      <c r="FC132" s="6"/>
      <c r="FD132" s="6"/>
      <c r="FE132" s="6"/>
      <c r="FF132" s="6"/>
      <c r="FG132" s="6"/>
      <c r="FH132" s="6"/>
      <c r="FI132" s="6"/>
      <c r="FJ132" s="6"/>
      <c r="FK132" s="6"/>
      <c r="FL132" s="6"/>
      <c r="FM132" s="6"/>
      <c r="FN132" s="6"/>
      <c r="FO132" s="6"/>
      <c r="FP132" s="6"/>
      <c r="FQ132" s="6"/>
    </row>
    <row r="133" spans="1:173" s="9" customFormat="1" x14ac:dyDescent="0.25">
      <c r="A133" s="6" t="s">
        <v>173</v>
      </c>
      <c r="B133" s="6" t="s">
        <v>176</v>
      </c>
      <c r="C133" s="6" t="s">
        <v>184</v>
      </c>
      <c r="D133" s="6" t="s">
        <v>736</v>
      </c>
      <c r="E133" s="6" t="s">
        <v>513</v>
      </c>
      <c r="F133" s="6" t="s">
        <v>514</v>
      </c>
      <c r="G133" s="6"/>
      <c r="H133" s="6"/>
      <c r="I133" s="6"/>
      <c r="J133" s="7">
        <v>815150018269</v>
      </c>
      <c r="K133" s="6" t="s">
        <v>266</v>
      </c>
      <c r="L133" s="6"/>
      <c r="M133" s="6">
        <v>24</v>
      </c>
      <c r="N133" s="6" t="s">
        <v>174</v>
      </c>
      <c r="O133" s="6" t="s">
        <v>189</v>
      </c>
      <c r="P133" s="6">
        <f>34.85/1.21</f>
        <v>28.801652892561986</v>
      </c>
      <c r="Q133" s="6">
        <v>0</v>
      </c>
      <c r="R133" s="6" t="s">
        <v>175</v>
      </c>
      <c r="S133" s="6" t="s">
        <v>190</v>
      </c>
      <c r="T133" s="6"/>
      <c r="U133" s="6"/>
      <c r="V133" s="6"/>
      <c r="W133" s="6" t="s">
        <v>521</v>
      </c>
      <c r="X133" s="6">
        <v>20</v>
      </c>
      <c r="Y133" s="6">
        <v>20</v>
      </c>
      <c r="Z133" s="6">
        <v>7</v>
      </c>
      <c r="AA133" s="8">
        <v>0.34</v>
      </c>
      <c r="AB133" s="6" t="s">
        <v>175</v>
      </c>
      <c r="AC133" s="6" t="s">
        <v>190</v>
      </c>
      <c r="AD133" s="6" t="s">
        <v>192</v>
      </c>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t="s">
        <v>198</v>
      </c>
      <c r="BU133" s="6"/>
      <c r="BV133" s="6"/>
      <c r="BW133" s="6"/>
      <c r="BX133" s="6"/>
      <c r="BY133" s="6"/>
      <c r="BZ133" s="6" t="s">
        <v>522</v>
      </c>
      <c r="CA133" s="6"/>
      <c r="CB133" s="6"/>
      <c r="CC133" s="6"/>
      <c r="CD133" s="6"/>
      <c r="CE133" s="6"/>
      <c r="CF133" s="6"/>
      <c r="CG133" s="6"/>
      <c r="CH133" s="6"/>
      <c r="CI133" s="6"/>
      <c r="CJ133" s="6"/>
      <c r="CK133" s="6" t="s">
        <v>281</v>
      </c>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c r="EZ133" s="6"/>
      <c r="FA133" s="6"/>
      <c r="FB133" s="6"/>
      <c r="FC133" s="6"/>
      <c r="FD133" s="6"/>
      <c r="FE133" s="6"/>
      <c r="FF133" s="6"/>
      <c r="FG133" s="6"/>
      <c r="FH133" s="6"/>
      <c r="FI133" s="6"/>
      <c r="FJ133" s="6"/>
      <c r="FK133" s="6"/>
      <c r="FL133" s="6"/>
      <c r="FM133" s="6"/>
      <c r="FN133" s="6"/>
      <c r="FO133" s="6"/>
      <c r="FP133" s="6"/>
      <c r="FQ133" s="6"/>
    </row>
    <row r="134" spans="1:173" s="9" customFormat="1" x14ac:dyDescent="0.25">
      <c r="A134" s="6" t="s">
        <v>173</v>
      </c>
      <c r="B134" s="6" t="s">
        <v>176</v>
      </c>
      <c r="C134" s="6" t="s">
        <v>184</v>
      </c>
      <c r="D134" s="6" t="s">
        <v>737</v>
      </c>
      <c r="E134" s="6" t="s">
        <v>515</v>
      </c>
      <c r="F134" s="6" t="s">
        <v>516</v>
      </c>
      <c r="G134" s="6"/>
      <c r="H134" s="6"/>
      <c r="I134" s="6"/>
      <c r="J134" s="7">
        <v>858656001458</v>
      </c>
      <c r="K134" s="6" t="s">
        <v>266</v>
      </c>
      <c r="L134" s="6"/>
      <c r="M134" s="6">
        <v>24</v>
      </c>
      <c r="N134" s="6" t="s">
        <v>174</v>
      </c>
      <c r="O134" s="6" t="s">
        <v>189</v>
      </c>
      <c r="P134" s="6">
        <f>34.85/1.21</f>
        <v>28.801652892561986</v>
      </c>
      <c r="Q134" s="6">
        <v>0</v>
      </c>
      <c r="R134" s="6" t="s">
        <v>175</v>
      </c>
      <c r="S134" s="6" t="s">
        <v>190</v>
      </c>
      <c r="T134" s="6"/>
      <c r="U134" s="6"/>
      <c r="V134" s="6"/>
      <c r="W134" s="6" t="s">
        <v>521</v>
      </c>
      <c r="X134" s="6">
        <v>20</v>
      </c>
      <c r="Y134" s="6">
        <v>20</v>
      </c>
      <c r="Z134" s="6">
        <v>7</v>
      </c>
      <c r="AA134" s="8">
        <v>0.34</v>
      </c>
      <c r="AB134" s="6" t="s">
        <v>175</v>
      </c>
      <c r="AC134" s="6" t="s">
        <v>190</v>
      </c>
      <c r="AD134" s="6" t="s">
        <v>192</v>
      </c>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t="s">
        <v>254</v>
      </c>
      <c r="BU134" s="6"/>
      <c r="BV134" s="6"/>
      <c r="BW134" s="6"/>
      <c r="BX134" s="6"/>
      <c r="BY134" s="6"/>
      <c r="BZ134" s="6" t="s">
        <v>522</v>
      </c>
      <c r="CA134" s="6"/>
      <c r="CB134" s="6"/>
      <c r="CC134" s="6"/>
      <c r="CD134" s="6"/>
      <c r="CE134" s="6"/>
      <c r="CF134" s="6"/>
      <c r="CG134" s="6"/>
      <c r="CH134" s="6"/>
      <c r="CI134" s="6"/>
      <c r="CJ134" s="6"/>
      <c r="CK134" s="6" t="s">
        <v>281</v>
      </c>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6"/>
      <c r="EU134" s="6"/>
      <c r="EV134" s="6"/>
      <c r="EW134" s="6"/>
      <c r="EX134" s="6"/>
      <c r="EY134" s="6"/>
      <c r="EZ134" s="6"/>
      <c r="FA134" s="6"/>
      <c r="FB134" s="6"/>
      <c r="FC134" s="6"/>
      <c r="FD134" s="6"/>
      <c r="FE134" s="6"/>
      <c r="FF134" s="6"/>
      <c r="FG134" s="6"/>
      <c r="FH134" s="6"/>
      <c r="FI134" s="6"/>
      <c r="FJ134" s="6"/>
      <c r="FK134" s="6"/>
      <c r="FL134" s="6"/>
      <c r="FM134" s="6"/>
      <c r="FN134" s="6"/>
      <c r="FO134" s="6"/>
      <c r="FP134" s="6"/>
      <c r="FQ134" s="6"/>
    </row>
    <row r="135" spans="1:173" s="9" customFormat="1" x14ac:dyDescent="0.25">
      <c r="A135" s="6" t="s">
        <v>173</v>
      </c>
      <c r="B135" s="6" t="s">
        <v>176</v>
      </c>
      <c r="C135" s="6" t="s">
        <v>184</v>
      </c>
      <c r="D135" s="6" t="s">
        <v>738</v>
      </c>
      <c r="E135" s="6" t="s">
        <v>517</v>
      </c>
      <c r="F135" s="6" t="s">
        <v>518</v>
      </c>
      <c r="G135" s="6"/>
      <c r="H135" s="6"/>
      <c r="I135" s="6"/>
      <c r="J135" s="7">
        <v>840276125812</v>
      </c>
      <c r="K135" s="6" t="s">
        <v>266</v>
      </c>
      <c r="L135" s="6"/>
      <c r="M135" s="6">
        <v>24</v>
      </c>
      <c r="N135" s="6" t="s">
        <v>174</v>
      </c>
      <c r="O135" s="6" t="s">
        <v>189</v>
      </c>
      <c r="P135" s="6">
        <f>34.85/1.21</f>
        <v>28.801652892561986</v>
      </c>
      <c r="Q135" s="6">
        <v>0</v>
      </c>
      <c r="R135" s="6" t="s">
        <v>175</v>
      </c>
      <c r="S135" s="6" t="s">
        <v>190</v>
      </c>
      <c r="T135" s="6"/>
      <c r="U135" s="6"/>
      <c r="V135" s="6"/>
      <c r="W135" s="6" t="s">
        <v>521</v>
      </c>
      <c r="X135" s="6">
        <v>20</v>
      </c>
      <c r="Y135" s="6">
        <v>20</v>
      </c>
      <c r="Z135" s="6">
        <v>7</v>
      </c>
      <c r="AA135" s="8">
        <v>0.34</v>
      </c>
      <c r="AB135" s="6" t="s">
        <v>175</v>
      </c>
      <c r="AC135" s="6" t="s">
        <v>190</v>
      </c>
      <c r="AD135" s="6" t="s">
        <v>192</v>
      </c>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t="s">
        <v>204</v>
      </c>
      <c r="BU135" s="6"/>
      <c r="BV135" s="6"/>
      <c r="BW135" s="6"/>
      <c r="BX135" s="6"/>
      <c r="BY135" s="6"/>
      <c r="BZ135" s="6" t="s">
        <v>522</v>
      </c>
      <c r="CA135" s="6"/>
      <c r="CB135" s="6"/>
      <c r="CC135" s="6"/>
      <c r="CD135" s="6"/>
      <c r="CE135" s="6"/>
      <c r="CF135" s="6"/>
      <c r="CG135" s="6"/>
      <c r="CH135" s="6"/>
      <c r="CI135" s="6"/>
      <c r="CJ135" s="6"/>
      <c r="CK135" s="6" t="s">
        <v>281</v>
      </c>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c r="DO135" s="6"/>
      <c r="DP135" s="6"/>
      <c r="DQ135" s="6"/>
      <c r="DR135" s="6"/>
      <c r="DS135" s="6"/>
      <c r="DT135" s="6"/>
      <c r="DU135" s="6"/>
      <c r="DV135" s="6"/>
      <c r="DW135" s="6"/>
      <c r="DX135" s="6"/>
      <c r="DY135" s="6"/>
      <c r="DZ135" s="6"/>
      <c r="EA135" s="6"/>
      <c r="EB135" s="6"/>
      <c r="EC135" s="6"/>
      <c r="ED135" s="6"/>
      <c r="EE135" s="6"/>
      <c r="EF135" s="6"/>
      <c r="EG135" s="6"/>
      <c r="EH135" s="6"/>
      <c r="EI135" s="6"/>
      <c r="EJ135" s="6"/>
      <c r="EK135" s="6"/>
      <c r="EL135" s="6"/>
      <c r="EM135" s="6"/>
      <c r="EN135" s="6"/>
      <c r="EO135" s="6"/>
      <c r="EP135" s="6"/>
      <c r="EQ135" s="6"/>
      <c r="ER135" s="6"/>
      <c r="ES135" s="6"/>
      <c r="ET135" s="6"/>
      <c r="EU135" s="6"/>
      <c r="EV135" s="6"/>
      <c r="EW135" s="6"/>
      <c r="EX135" s="6"/>
      <c r="EY135" s="6"/>
      <c r="EZ135" s="6"/>
      <c r="FA135" s="6"/>
      <c r="FB135" s="6"/>
      <c r="FC135" s="6"/>
      <c r="FD135" s="6"/>
      <c r="FE135" s="6"/>
      <c r="FF135" s="6"/>
      <c r="FG135" s="6"/>
      <c r="FH135" s="6"/>
      <c r="FI135" s="6"/>
      <c r="FJ135" s="6"/>
      <c r="FK135" s="6"/>
      <c r="FL135" s="6"/>
      <c r="FM135" s="6"/>
      <c r="FN135" s="6"/>
      <c r="FO135" s="6"/>
      <c r="FP135" s="6"/>
      <c r="FQ135" s="6"/>
    </row>
    <row r="136" spans="1:173" s="9" customFormat="1" x14ac:dyDescent="0.25">
      <c r="A136" s="6" t="s">
        <v>173</v>
      </c>
      <c r="B136" s="6" t="s">
        <v>176</v>
      </c>
      <c r="C136" s="6" t="s">
        <v>184</v>
      </c>
      <c r="D136" s="6" t="s">
        <v>739</v>
      </c>
      <c r="E136" s="6" t="s">
        <v>519</v>
      </c>
      <c r="F136" s="6" t="s">
        <v>520</v>
      </c>
      <c r="G136" s="6"/>
      <c r="H136" s="6"/>
      <c r="I136" s="6"/>
      <c r="J136" s="7">
        <v>840276102653</v>
      </c>
      <c r="K136" s="6" t="s">
        <v>266</v>
      </c>
      <c r="L136" s="6"/>
      <c r="M136" s="6">
        <v>24</v>
      </c>
      <c r="N136" s="6" t="s">
        <v>174</v>
      </c>
      <c r="O136" s="6" t="s">
        <v>189</v>
      </c>
      <c r="P136" s="6">
        <f>34.85/1.21</f>
        <v>28.801652892561986</v>
      </c>
      <c r="Q136" s="6">
        <v>0</v>
      </c>
      <c r="R136" s="6" t="s">
        <v>175</v>
      </c>
      <c r="S136" s="6" t="s">
        <v>190</v>
      </c>
      <c r="T136" s="6"/>
      <c r="U136" s="6"/>
      <c r="V136" s="6"/>
      <c r="W136" s="6" t="s">
        <v>521</v>
      </c>
      <c r="X136" s="6">
        <v>20</v>
      </c>
      <c r="Y136" s="6">
        <v>20</v>
      </c>
      <c r="Z136" s="6">
        <v>7</v>
      </c>
      <c r="AA136" s="8">
        <v>0.34</v>
      </c>
      <c r="AB136" s="6" t="s">
        <v>175</v>
      </c>
      <c r="AC136" s="6" t="s">
        <v>190</v>
      </c>
      <c r="AD136" s="6" t="s">
        <v>192</v>
      </c>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t="s">
        <v>213</v>
      </c>
      <c r="BU136" s="6"/>
      <c r="BV136" s="6"/>
      <c r="BW136" s="6"/>
      <c r="BX136" s="6"/>
      <c r="BY136" s="6"/>
      <c r="BZ136" s="6" t="s">
        <v>522</v>
      </c>
      <c r="CA136" s="6"/>
      <c r="CB136" s="6"/>
      <c r="CC136" s="6"/>
      <c r="CD136" s="6"/>
      <c r="CE136" s="6"/>
      <c r="CF136" s="6"/>
      <c r="CG136" s="6"/>
      <c r="CH136" s="6"/>
      <c r="CI136" s="6"/>
      <c r="CJ136" s="6"/>
      <c r="CK136" s="6" t="s">
        <v>281</v>
      </c>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c r="DO136" s="6"/>
      <c r="DP136" s="6"/>
      <c r="DQ136" s="6"/>
      <c r="DR136" s="6"/>
      <c r="DS136" s="6"/>
      <c r="DT136" s="6"/>
      <c r="DU136" s="6"/>
      <c r="DV136" s="6"/>
      <c r="DW136" s="6"/>
      <c r="DX136" s="6"/>
      <c r="DY136" s="6"/>
      <c r="DZ136" s="6"/>
      <c r="EA136" s="6"/>
      <c r="EB136" s="6"/>
      <c r="EC136" s="6"/>
      <c r="ED136" s="6"/>
      <c r="EE136" s="6"/>
      <c r="EF136" s="6"/>
      <c r="EG136" s="6"/>
      <c r="EH136" s="6"/>
      <c r="EI136" s="6"/>
      <c r="EJ136" s="6"/>
      <c r="EK136" s="6"/>
      <c r="EL136" s="6"/>
      <c r="EM136" s="6"/>
      <c r="EN136" s="6"/>
      <c r="EO136" s="6"/>
      <c r="EP136" s="6"/>
      <c r="EQ136" s="6"/>
      <c r="ER136" s="6"/>
      <c r="ES136" s="6"/>
      <c r="ET136" s="6"/>
      <c r="EU136" s="6"/>
      <c r="EV136" s="6"/>
      <c r="EW136" s="6"/>
      <c r="EX136" s="6"/>
      <c r="EY136" s="6"/>
      <c r="EZ136" s="6"/>
      <c r="FA136" s="6"/>
      <c r="FB136" s="6"/>
      <c r="FC136" s="6"/>
      <c r="FD136" s="6"/>
      <c r="FE136" s="6"/>
      <c r="FF136" s="6"/>
      <c r="FG136" s="6"/>
      <c r="FH136" s="6"/>
      <c r="FI136" s="6"/>
      <c r="FJ136" s="6"/>
      <c r="FK136" s="6"/>
      <c r="FL136" s="6"/>
      <c r="FM136" s="6"/>
      <c r="FN136" s="6"/>
      <c r="FO136" s="6"/>
      <c r="FP136" s="6"/>
      <c r="FQ136" s="6"/>
    </row>
    <row r="137" spans="1:173" s="9" customFormat="1" x14ac:dyDescent="0.25">
      <c r="A137" s="6" t="s">
        <v>173</v>
      </c>
      <c r="B137" s="6" t="s">
        <v>176</v>
      </c>
      <c r="C137" s="6" t="s">
        <v>184</v>
      </c>
      <c r="D137" s="6" t="s">
        <v>582</v>
      </c>
      <c r="E137" s="6" t="s">
        <v>583</v>
      </c>
      <c r="F137" s="6">
        <v>631005</v>
      </c>
      <c r="J137" s="10">
        <v>8592638631005</v>
      </c>
      <c r="K137" s="6" t="s">
        <v>352</v>
      </c>
      <c r="M137" s="6">
        <v>24</v>
      </c>
      <c r="N137" s="6" t="s">
        <v>174</v>
      </c>
      <c r="O137" s="6" t="s">
        <v>189</v>
      </c>
      <c r="P137" s="9">
        <f>8.15/1.21</f>
        <v>6.7355371900826455</v>
      </c>
      <c r="Q137" s="6">
        <v>0</v>
      </c>
      <c r="R137" s="6" t="s">
        <v>175</v>
      </c>
      <c r="S137" s="6" t="s">
        <v>190</v>
      </c>
      <c r="W137" s="6" t="s">
        <v>584</v>
      </c>
      <c r="X137" s="9">
        <v>8</v>
      </c>
      <c r="Y137" s="6">
        <v>8</v>
      </c>
      <c r="Z137" s="6">
        <v>9.4</v>
      </c>
      <c r="AA137" s="11">
        <v>0.15</v>
      </c>
      <c r="AB137" s="9" t="s">
        <v>175</v>
      </c>
      <c r="AC137" s="9" t="s">
        <v>190</v>
      </c>
      <c r="AD137" s="9" t="s">
        <v>192</v>
      </c>
      <c r="BT137" s="6" t="s">
        <v>227</v>
      </c>
      <c r="BZ137" s="6" t="s">
        <v>585</v>
      </c>
      <c r="CK137" s="9" t="s">
        <v>199</v>
      </c>
    </row>
    <row r="138" spans="1:173" s="9" customFormat="1" x14ac:dyDescent="0.25">
      <c r="A138" s="6" t="s">
        <v>173</v>
      </c>
      <c r="B138" s="6" t="s">
        <v>176</v>
      </c>
      <c r="C138" s="6" t="s">
        <v>184</v>
      </c>
      <c r="D138" s="6" t="s">
        <v>740</v>
      </c>
      <c r="E138" s="6" t="s">
        <v>599</v>
      </c>
      <c r="F138" s="6" t="s">
        <v>600</v>
      </c>
      <c r="J138" s="10">
        <v>4260149871060</v>
      </c>
      <c r="K138" s="6" t="s">
        <v>233</v>
      </c>
      <c r="M138" s="6">
        <v>24</v>
      </c>
      <c r="N138" s="6" t="s">
        <v>174</v>
      </c>
      <c r="O138" s="6" t="s">
        <v>189</v>
      </c>
      <c r="P138" s="9">
        <f>16.75/1.21</f>
        <v>13.842975206611571</v>
      </c>
      <c r="Q138" s="6">
        <v>0</v>
      </c>
      <c r="R138" s="6" t="s">
        <v>175</v>
      </c>
      <c r="S138" s="6" t="s">
        <v>190</v>
      </c>
      <c r="W138" s="6" t="s">
        <v>601</v>
      </c>
      <c r="X138" s="9">
        <v>21.5</v>
      </c>
      <c r="Y138" s="9">
        <v>8</v>
      </c>
      <c r="Z138" s="9">
        <v>8</v>
      </c>
      <c r="AA138" s="11">
        <v>0.27</v>
      </c>
      <c r="AB138" s="9" t="s">
        <v>175</v>
      </c>
      <c r="AC138" s="9" t="s">
        <v>190</v>
      </c>
      <c r="AD138" s="9" t="s">
        <v>192</v>
      </c>
      <c r="BT138" s="6" t="s">
        <v>198</v>
      </c>
      <c r="BZ138" s="6" t="s">
        <v>240</v>
      </c>
      <c r="CK138" s="9" t="s">
        <v>602</v>
      </c>
    </row>
    <row r="139" spans="1:173" s="9" customFormat="1" x14ac:dyDescent="0.25">
      <c r="A139" s="6" t="s">
        <v>173</v>
      </c>
      <c r="B139" s="6" t="s">
        <v>176</v>
      </c>
      <c r="C139" s="6" t="s">
        <v>225</v>
      </c>
      <c r="D139" s="6" t="s">
        <v>725</v>
      </c>
      <c r="E139" s="6" t="s">
        <v>246</v>
      </c>
      <c r="F139" s="6" t="s">
        <v>247</v>
      </c>
      <c r="G139" s="6"/>
      <c r="H139" s="6"/>
      <c r="I139" s="6"/>
      <c r="J139" s="7">
        <v>4260149871527</v>
      </c>
      <c r="K139" s="6" t="s">
        <v>233</v>
      </c>
      <c r="L139" s="6"/>
      <c r="M139" s="6">
        <v>24</v>
      </c>
      <c r="N139" s="6" t="s">
        <v>174</v>
      </c>
      <c r="O139" s="6" t="s">
        <v>189</v>
      </c>
      <c r="P139" s="6">
        <f>22.95/1.21</f>
        <v>18.966942148760332</v>
      </c>
      <c r="Q139" s="6">
        <v>0</v>
      </c>
      <c r="R139" s="6" t="s">
        <v>175</v>
      </c>
      <c r="S139" s="6" t="s">
        <v>190</v>
      </c>
      <c r="T139" s="6"/>
      <c r="U139" s="6"/>
      <c r="V139" s="6"/>
      <c r="W139" s="16" t="s">
        <v>756</v>
      </c>
      <c r="X139" s="6">
        <v>7.2</v>
      </c>
      <c r="Y139" s="6">
        <v>7.2</v>
      </c>
      <c r="Z139" s="6">
        <v>20.6</v>
      </c>
      <c r="AA139" s="8">
        <v>0.28000000000000003</v>
      </c>
      <c r="AB139" s="6" t="s">
        <v>175</v>
      </c>
      <c r="AC139" s="6" t="s">
        <v>190</v>
      </c>
      <c r="AD139" s="6" t="s">
        <v>192</v>
      </c>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t="s">
        <v>198</v>
      </c>
      <c r="BU139" s="6"/>
      <c r="BV139" s="6"/>
      <c r="BW139" s="6"/>
      <c r="BX139" s="6"/>
      <c r="BY139" s="6"/>
      <c r="BZ139" s="6" t="s">
        <v>230</v>
      </c>
      <c r="CA139" s="6"/>
      <c r="CB139" s="6"/>
      <c r="CC139" s="6"/>
      <c r="CD139" s="6"/>
      <c r="CE139" s="6"/>
      <c r="CF139" s="6"/>
      <c r="CG139" s="6"/>
      <c r="CH139" s="6"/>
      <c r="CI139" s="6"/>
      <c r="CJ139" s="6"/>
      <c r="CK139" s="6" t="s">
        <v>256</v>
      </c>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6"/>
      <c r="EL139" s="6"/>
      <c r="EM139" s="6"/>
      <c r="EN139" s="6"/>
      <c r="EO139" s="6"/>
      <c r="EP139" s="6"/>
      <c r="EQ139" s="6"/>
      <c r="ER139" s="6"/>
      <c r="ES139" s="6"/>
      <c r="ET139" s="6"/>
      <c r="EU139" s="6"/>
      <c r="EV139" s="6"/>
      <c r="EW139" s="6"/>
      <c r="EX139" s="6"/>
      <c r="EY139" s="6"/>
      <c r="EZ139" s="6"/>
      <c r="FA139" s="6"/>
      <c r="FB139" s="6"/>
      <c r="FC139" s="6"/>
      <c r="FD139" s="6"/>
      <c r="FE139" s="6"/>
      <c r="FF139" s="6"/>
      <c r="FG139" s="6"/>
      <c r="FH139" s="6"/>
      <c r="FI139" s="6"/>
      <c r="FJ139" s="6"/>
      <c r="FK139" s="6"/>
      <c r="FL139" s="6"/>
      <c r="FM139" s="6"/>
      <c r="FN139" s="6"/>
      <c r="FO139" s="6"/>
      <c r="FP139" s="6"/>
      <c r="FQ139" s="6"/>
    </row>
    <row r="140" spans="1:173" s="9" customFormat="1" x14ac:dyDescent="0.25">
      <c r="A140" s="6" t="s">
        <v>173</v>
      </c>
      <c r="B140" s="6" t="s">
        <v>176</v>
      </c>
      <c r="C140" s="6" t="s">
        <v>225</v>
      </c>
      <c r="D140" s="6" t="s">
        <v>741</v>
      </c>
      <c r="E140" s="6" t="s">
        <v>248</v>
      </c>
      <c r="F140" s="6" t="s">
        <v>249</v>
      </c>
      <c r="G140" s="6"/>
      <c r="H140" s="6"/>
      <c r="I140" s="6"/>
      <c r="J140" s="7">
        <v>4260149871428</v>
      </c>
      <c r="K140" s="6" t="s">
        <v>233</v>
      </c>
      <c r="L140" s="6"/>
      <c r="M140" s="6">
        <v>24</v>
      </c>
      <c r="N140" s="6" t="s">
        <v>174</v>
      </c>
      <c r="O140" s="6" t="s">
        <v>189</v>
      </c>
      <c r="P140" s="6">
        <f>22.95/1.21</f>
        <v>18.966942148760332</v>
      </c>
      <c r="Q140" s="6">
        <v>0</v>
      </c>
      <c r="R140" s="6" t="s">
        <v>175</v>
      </c>
      <c r="S140" s="6" t="s">
        <v>190</v>
      </c>
      <c r="T140" s="6"/>
      <c r="U140" s="6"/>
      <c r="V140" s="6"/>
      <c r="W140" s="16" t="s">
        <v>756</v>
      </c>
      <c r="X140" s="6">
        <v>7.2</v>
      </c>
      <c r="Y140" s="6">
        <v>7.2</v>
      </c>
      <c r="Z140" s="6">
        <v>20.6</v>
      </c>
      <c r="AA140" s="8">
        <v>0.28000000000000003</v>
      </c>
      <c r="AB140" s="6" t="s">
        <v>175</v>
      </c>
      <c r="AC140" s="6" t="s">
        <v>190</v>
      </c>
      <c r="AD140" s="6" t="s">
        <v>192</v>
      </c>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t="s">
        <v>254</v>
      </c>
      <c r="BU140" s="6"/>
      <c r="BV140" s="6"/>
      <c r="BW140" s="6"/>
      <c r="BX140" s="6"/>
      <c r="BY140" s="6"/>
      <c r="BZ140" s="6" t="s">
        <v>230</v>
      </c>
      <c r="CA140" s="6"/>
      <c r="CB140" s="6"/>
      <c r="CC140" s="6"/>
      <c r="CD140" s="6"/>
      <c r="CE140" s="6"/>
      <c r="CF140" s="6"/>
      <c r="CG140" s="6"/>
      <c r="CH140" s="6"/>
      <c r="CI140" s="6"/>
      <c r="CJ140" s="6"/>
      <c r="CK140" s="6" t="s">
        <v>256</v>
      </c>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c r="EO140" s="6"/>
      <c r="EP140" s="6"/>
      <c r="EQ140" s="6"/>
      <c r="ER140" s="6"/>
      <c r="ES140" s="6"/>
      <c r="ET140" s="6"/>
      <c r="EU140" s="6"/>
      <c r="EV140" s="6"/>
      <c r="EW140" s="6"/>
      <c r="EX140" s="6"/>
      <c r="EY140" s="6"/>
      <c r="EZ140" s="6"/>
      <c r="FA140" s="6"/>
      <c r="FB140" s="6"/>
      <c r="FC140" s="6"/>
      <c r="FD140" s="6"/>
      <c r="FE140" s="6"/>
      <c r="FF140" s="6"/>
      <c r="FG140" s="6"/>
      <c r="FH140" s="6"/>
      <c r="FI140" s="6"/>
      <c r="FJ140" s="6"/>
      <c r="FK140" s="6"/>
      <c r="FL140" s="6"/>
      <c r="FM140" s="6"/>
      <c r="FN140" s="6"/>
      <c r="FO140" s="6"/>
      <c r="FP140" s="6"/>
      <c r="FQ140" s="6"/>
    </row>
    <row r="141" spans="1:173" s="9" customFormat="1" x14ac:dyDescent="0.25">
      <c r="A141" s="6" t="s">
        <v>173</v>
      </c>
      <c r="B141" s="6" t="s">
        <v>176</v>
      </c>
      <c r="C141" s="6" t="s">
        <v>225</v>
      </c>
      <c r="D141" s="6" t="s">
        <v>742</v>
      </c>
      <c r="E141" s="6" t="s">
        <v>250</v>
      </c>
      <c r="F141" s="6" t="s">
        <v>251</v>
      </c>
      <c r="G141" s="6"/>
      <c r="H141" s="6"/>
      <c r="I141" s="6"/>
      <c r="J141" s="7">
        <v>4260149871558</v>
      </c>
      <c r="K141" s="6" t="s">
        <v>233</v>
      </c>
      <c r="L141" s="6"/>
      <c r="M141" s="6">
        <v>24</v>
      </c>
      <c r="N141" s="6" t="s">
        <v>174</v>
      </c>
      <c r="O141" s="6" t="s">
        <v>189</v>
      </c>
      <c r="P141" s="6">
        <f>22.95/1.21</f>
        <v>18.966942148760332</v>
      </c>
      <c r="Q141" s="6">
        <v>0</v>
      </c>
      <c r="R141" s="6" t="s">
        <v>175</v>
      </c>
      <c r="S141" s="6" t="s">
        <v>190</v>
      </c>
      <c r="T141" s="6"/>
      <c r="U141" s="6"/>
      <c r="V141" s="6"/>
      <c r="W141" s="16" t="s">
        <v>756</v>
      </c>
      <c r="X141" s="6">
        <v>7.2</v>
      </c>
      <c r="Y141" s="6">
        <v>7.2</v>
      </c>
      <c r="Z141" s="6">
        <v>20.6</v>
      </c>
      <c r="AA141" s="8">
        <v>0.28000000000000003</v>
      </c>
      <c r="AB141" s="6" t="s">
        <v>175</v>
      </c>
      <c r="AC141" s="6" t="s">
        <v>190</v>
      </c>
      <c r="AD141" s="6" t="s">
        <v>192</v>
      </c>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t="s">
        <v>255</v>
      </c>
      <c r="BU141" s="6"/>
      <c r="BV141" s="6"/>
      <c r="BW141" s="6"/>
      <c r="BX141" s="6"/>
      <c r="BY141" s="6"/>
      <c r="BZ141" s="6" t="s">
        <v>230</v>
      </c>
      <c r="CA141" s="6"/>
      <c r="CB141" s="6"/>
      <c r="CC141" s="6"/>
      <c r="CD141" s="6"/>
      <c r="CE141" s="6"/>
      <c r="CF141" s="6"/>
      <c r="CG141" s="6"/>
      <c r="CH141" s="6"/>
      <c r="CI141" s="6"/>
      <c r="CJ141" s="6"/>
      <c r="CK141" s="6" t="s">
        <v>256</v>
      </c>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c r="DK141" s="6"/>
      <c r="DL141" s="6"/>
      <c r="DM141" s="6"/>
      <c r="DN141" s="6"/>
      <c r="DO141" s="6"/>
      <c r="DP141" s="6"/>
      <c r="DQ141" s="6"/>
      <c r="DR141" s="6"/>
      <c r="DS141" s="6"/>
      <c r="DT141" s="6"/>
      <c r="DU141" s="6"/>
      <c r="DV141" s="6"/>
      <c r="DW141" s="6"/>
      <c r="DX141" s="6"/>
      <c r="DY141" s="6"/>
      <c r="DZ141" s="6"/>
      <c r="EA141" s="6"/>
      <c r="EB141" s="6"/>
      <c r="EC141" s="6"/>
      <c r="ED141" s="6"/>
      <c r="EE141" s="6"/>
      <c r="EF141" s="6"/>
      <c r="EG141" s="6"/>
      <c r="EH141" s="6"/>
      <c r="EI141" s="6"/>
      <c r="EJ141" s="6"/>
      <c r="EK141" s="6"/>
      <c r="EL141" s="6"/>
      <c r="EM141" s="6"/>
      <c r="EN141" s="6"/>
      <c r="EO141" s="6"/>
      <c r="EP141" s="6"/>
      <c r="EQ141" s="6"/>
      <c r="ER141" s="6"/>
      <c r="ES141" s="6"/>
      <c r="ET141" s="6"/>
      <c r="EU141" s="6"/>
      <c r="EV141" s="6"/>
      <c r="EW141" s="6"/>
      <c r="EX141" s="6"/>
      <c r="EY141" s="6"/>
      <c r="EZ141" s="6"/>
      <c r="FA141" s="6"/>
      <c r="FB141" s="6"/>
      <c r="FC141" s="6"/>
      <c r="FD141" s="6"/>
      <c r="FE141" s="6"/>
      <c r="FF141" s="6"/>
      <c r="FG141" s="6"/>
      <c r="FH141" s="6"/>
      <c r="FI141" s="6"/>
      <c r="FJ141" s="6"/>
      <c r="FK141" s="6"/>
      <c r="FL141" s="6"/>
      <c r="FM141" s="6"/>
      <c r="FN141" s="6"/>
      <c r="FO141" s="6"/>
      <c r="FP141" s="6"/>
      <c r="FQ141" s="6"/>
    </row>
    <row r="142" spans="1:173" s="9" customFormat="1" x14ac:dyDescent="0.25">
      <c r="A142" s="6" t="s">
        <v>173</v>
      </c>
      <c r="B142" s="6" t="s">
        <v>176</v>
      </c>
      <c r="C142" s="6" t="s">
        <v>225</v>
      </c>
      <c r="D142" s="6" t="s">
        <v>743</v>
      </c>
      <c r="E142" s="6" t="s">
        <v>252</v>
      </c>
      <c r="F142" s="6" t="s">
        <v>253</v>
      </c>
      <c r="G142" s="6"/>
      <c r="H142" s="6"/>
      <c r="I142" s="6"/>
      <c r="J142" s="7">
        <v>4260149871541</v>
      </c>
      <c r="K142" s="6" t="s">
        <v>233</v>
      </c>
      <c r="L142" s="6"/>
      <c r="M142" s="6">
        <v>24</v>
      </c>
      <c r="N142" s="6" t="s">
        <v>174</v>
      </c>
      <c r="O142" s="6" t="s">
        <v>189</v>
      </c>
      <c r="P142" s="6">
        <f>22.95/1.21</f>
        <v>18.966942148760332</v>
      </c>
      <c r="Q142" s="6">
        <v>0</v>
      </c>
      <c r="R142" s="6" t="s">
        <v>175</v>
      </c>
      <c r="S142" s="6" t="s">
        <v>190</v>
      </c>
      <c r="T142" s="6"/>
      <c r="U142" s="6"/>
      <c r="V142" s="6"/>
      <c r="W142" s="16" t="s">
        <v>756</v>
      </c>
      <c r="X142" s="6">
        <v>7.2</v>
      </c>
      <c r="Y142" s="6">
        <v>7.2</v>
      </c>
      <c r="Z142" s="6">
        <v>20.6</v>
      </c>
      <c r="AA142" s="8">
        <v>0.28000000000000003</v>
      </c>
      <c r="AB142" s="6" t="s">
        <v>175</v>
      </c>
      <c r="AC142" s="6" t="s">
        <v>190</v>
      </c>
      <c r="AD142" s="6" t="s">
        <v>192</v>
      </c>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t="s">
        <v>213</v>
      </c>
      <c r="BU142" s="6"/>
      <c r="BV142" s="6"/>
      <c r="BW142" s="6"/>
      <c r="BX142" s="6"/>
      <c r="BY142" s="6"/>
      <c r="BZ142" s="6" t="s">
        <v>230</v>
      </c>
      <c r="CA142" s="6"/>
      <c r="CB142" s="6"/>
      <c r="CC142" s="6"/>
      <c r="CD142" s="6"/>
      <c r="CE142" s="6"/>
      <c r="CF142" s="6"/>
      <c r="CG142" s="6"/>
      <c r="CH142" s="6"/>
      <c r="CI142" s="6"/>
      <c r="CJ142" s="6"/>
      <c r="CK142" s="6" t="s">
        <v>256</v>
      </c>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c r="EO142" s="6"/>
      <c r="EP142" s="6"/>
      <c r="EQ142" s="6"/>
      <c r="ER142" s="6"/>
      <c r="ES142" s="6"/>
      <c r="ET142" s="6"/>
      <c r="EU142" s="6"/>
      <c r="EV142" s="6"/>
      <c r="EW142" s="6"/>
      <c r="EX142" s="6"/>
      <c r="EY142" s="6"/>
      <c r="EZ142" s="6"/>
      <c r="FA142" s="6"/>
      <c r="FB142" s="6"/>
      <c r="FC142" s="6"/>
      <c r="FD142" s="6"/>
      <c r="FE142" s="6"/>
      <c r="FF142" s="6"/>
      <c r="FG142" s="6"/>
      <c r="FH142" s="6"/>
      <c r="FI142" s="6"/>
      <c r="FJ142" s="6"/>
      <c r="FK142" s="6"/>
      <c r="FL142" s="6"/>
      <c r="FM142" s="6"/>
      <c r="FN142" s="6"/>
      <c r="FO142" s="6"/>
      <c r="FP142" s="6"/>
      <c r="FQ142" s="6"/>
    </row>
    <row r="143" spans="1:173" s="9" customFormat="1" x14ac:dyDescent="0.25">
      <c r="A143" s="6" t="s">
        <v>173</v>
      </c>
      <c r="B143" s="6" t="s">
        <v>176</v>
      </c>
      <c r="C143" s="6" t="s">
        <v>179</v>
      </c>
      <c r="D143" s="6" t="s">
        <v>658</v>
      </c>
      <c r="E143" s="6" t="s">
        <v>449</v>
      </c>
      <c r="F143" s="6">
        <v>734001</v>
      </c>
      <c r="G143" s="6"/>
      <c r="H143" s="6"/>
      <c r="I143" s="6"/>
      <c r="J143" s="7">
        <v>7330033340013</v>
      </c>
      <c r="K143" s="6" t="s">
        <v>187</v>
      </c>
      <c r="L143" s="6"/>
      <c r="M143" s="6">
        <v>24</v>
      </c>
      <c r="N143" s="6" t="s">
        <v>188</v>
      </c>
      <c r="O143" s="6" t="s">
        <v>189</v>
      </c>
      <c r="P143" s="6">
        <f>22.95/1.21</f>
        <v>18.966942148760332</v>
      </c>
      <c r="Q143" s="6">
        <v>0</v>
      </c>
      <c r="R143" s="6" t="s">
        <v>175</v>
      </c>
      <c r="S143" s="6" t="s">
        <v>190</v>
      </c>
      <c r="T143" s="6"/>
      <c r="U143" s="6"/>
      <c r="V143" s="6"/>
      <c r="W143" s="6" t="s">
        <v>450</v>
      </c>
      <c r="X143" s="6">
        <v>23</v>
      </c>
      <c r="Y143" s="6">
        <v>6</v>
      </c>
      <c r="Z143" s="6">
        <v>14.5</v>
      </c>
      <c r="AA143" s="8">
        <v>0.36</v>
      </c>
      <c r="AB143" s="6" t="s">
        <v>175</v>
      </c>
      <c r="AC143" s="6" t="s">
        <v>190</v>
      </c>
      <c r="AD143" s="6" t="s">
        <v>192</v>
      </c>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t="s">
        <v>198</v>
      </c>
      <c r="BU143" s="6"/>
      <c r="BV143" s="6"/>
      <c r="BW143" s="6"/>
      <c r="BX143" s="6"/>
      <c r="BY143" s="6"/>
      <c r="BZ143" s="6"/>
      <c r="CA143" s="6"/>
      <c r="CB143" s="6"/>
      <c r="CC143" s="6"/>
      <c r="CD143" s="6"/>
      <c r="CE143" s="6"/>
      <c r="CF143" s="6"/>
      <c r="CG143" s="6"/>
      <c r="CH143" s="6"/>
      <c r="CI143" s="6"/>
      <c r="CJ143" s="6"/>
      <c r="CK143" s="6"/>
      <c r="CL143" s="6"/>
      <c r="CM143" s="6"/>
      <c r="CN143" s="6"/>
      <c r="CO143" s="6"/>
      <c r="CP143" s="6"/>
      <c r="CQ143" s="6"/>
      <c r="CR143" s="6"/>
      <c r="CS143" s="6"/>
      <c r="CT143" s="6"/>
      <c r="CU143" s="6"/>
      <c r="CV143" s="6"/>
      <c r="CW143" s="6"/>
      <c r="CX143" s="6"/>
      <c r="CY143" s="6"/>
      <c r="CZ143" s="6"/>
      <c r="DA143" s="6"/>
      <c r="DB143" s="6"/>
      <c r="DC143" s="6"/>
      <c r="DD143" s="6"/>
      <c r="DE143" s="6"/>
      <c r="DF143" s="6"/>
      <c r="DG143" s="6"/>
      <c r="DH143" s="6"/>
      <c r="DI143" s="6"/>
      <c r="DJ143" s="6"/>
      <c r="DK143" s="6"/>
      <c r="DL143" s="6"/>
      <c r="DM143" s="6"/>
      <c r="DN143" s="6"/>
      <c r="DO143" s="6"/>
      <c r="DP143" s="6"/>
      <c r="DQ143" s="6"/>
      <c r="DR143" s="6"/>
      <c r="DS143" s="6"/>
      <c r="DT143" s="6"/>
      <c r="DU143" s="6"/>
      <c r="DV143" s="6"/>
      <c r="DW143" s="6"/>
      <c r="DX143" s="6"/>
      <c r="DY143" s="6"/>
      <c r="DZ143" s="6"/>
      <c r="EA143" s="6"/>
      <c r="EB143" s="6"/>
      <c r="EC143" s="6"/>
      <c r="ED143" s="6"/>
      <c r="EE143" s="6"/>
      <c r="EF143" s="6"/>
      <c r="EG143" s="6"/>
      <c r="EH143" s="6"/>
      <c r="EI143" s="6"/>
      <c r="EJ143" s="6"/>
      <c r="EK143" s="6"/>
      <c r="EL143" s="6"/>
      <c r="EM143" s="6"/>
      <c r="EN143" s="6"/>
      <c r="EO143" s="6"/>
      <c r="EP143" s="6"/>
      <c r="EQ143" s="6"/>
      <c r="ER143" s="6"/>
      <c r="ES143" s="6"/>
      <c r="ET143" s="6"/>
      <c r="EU143" s="6"/>
      <c r="EV143" s="6"/>
      <c r="EW143" s="6"/>
      <c r="EX143" s="6"/>
      <c r="EY143" s="6"/>
      <c r="EZ143" s="6"/>
      <c r="FA143" s="6"/>
      <c r="FB143" s="6"/>
      <c r="FC143" s="6"/>
      <c r="FD143" s="6"/>
      <c r="FE143" s="6"/>
      <c r="FF143" s="6"/>
      <c r="FG143" s="6"/>
      <c r="FH143" s="6"/>
      <c r="FI143" s="6"/>
      <c r="FJ143" s="6"/>
      <c r="FK143" s="6"/>
      <c r="FL143" s="6"/>
      <c r="FM143" s="6"/>
      <c r="FN143" s="6"/>
      <c r="FO143" s="6"/>
      <c r="FP143" s="6"/>
      <c r="FQ143" s="6"/>
    </row>
    <row r="144" spans="1:173" s="9" customFormat="1" x14ac:dyDescent="0.25">
      <c r="A144" s="6" t="s">
        <v>173</v>
      </c>
      <c r="B144" s="6" t="s">
        <v>176</v>
      </c>
      <c r="C144" s="6" t="s">
        <v>179</v>
      </c>
      <c r="D144" s="6" t="s">
        <v>657</v>
      </c>
      <c r="E144" s="6" t="s">
        <v>550</v>
      </c>
      <c r="F144" s="6">
        <v>41360510</v>
      </c>
      <c r="J144" s="10">
        <v>7331423007370</v>
      </c>
      <c r="K144" s="6" t="s">
        <v>373</v>
      </c>
      <c r="M144" s="6">
        <v>24</v>
      </c>
      <c r="N144" s="6" t="s">
        <v>174</v>
      </c>
      <c r="O144" s="6" t="s">
        <v>189</v>
      </c>
      <c r="P144" s="9">
        <f t="shared" ref="P144:P149" si="1">27.94/1.21</f>
        <v>23.090909090909093</v>
      </c>
      <c r="Q144" s="6">
        <v>0</v>
      </c>
      <c r="R144" s="6" t="s">
        <v>175</v>
      </c>
      <c r="S144" s="6" t="s">
        <v>190</v>
      </c>
      <c r="W144" s="6" t="s">
        <v>556</v>
      </c>
      <c r="X144" s="6">
        <v>19.399999999999999</v>
      </c>
      <c r="Y144" s="6">
        <v>19.399999999999999</v>
      </c>
      <c r="Z144" s="6">
        <v>6.1</v>
      </c>
      <c r="AA144" s="11">
        <v>0.38</v>
      </c>
      <c r="AB144" s="9" t="s">
        <v>175</v>
      </c>
      <c r="AC144" s="9" t="s">
        <v>190</v>
      </c>
      <c r="AD144" s="9" t="s">
        <v>192</v>
      </c>
      <c r="BT144" s="6" t="s">
        <v>309</v>
      </c>
      <c r="BZ144" s="6" t="s">
        <v>557</v>
      </c>
    </row>
    <row r="145" spans="1:89" s="9" customFormat="1" x14ac:dyDescent="0.25">
      <c r="A145" s="6" t="s">
        <v>173</v>
      </c>
      <c r="B145" s="6" t="s">
        <v>176</v>
      </c>
      <c r="C145" s="6" t="s">
        <v>179</v>
      </c>
      <c r="D145" s="6" t="s">
        <v>656</v>
      </c>
      <c r="E145" s="6" t="s">
        <v>551</v>
      </c>
      <c r="F145" s="6">
        <v>41362710</v>
      </c>
      <c r="J145" s="10">
        <v>7331423006854</v>
      </c>
      <c r="K145" s="6" t="s">
        <v>373</v>
      </c>
      <c r="M145" s="6">
        <v>24</v>
      </c>
      <c r="N145" s="6" t="s">
        <v>174</v>
      </c>
      <c r="O145" s="6" t="s">
        <v>189</v>
      </c>
      <c r="P145" s="9">
        <f t="shared" si="1"/>
        <v>23.090909090909093</v>
      </c>
      <c r="Q145" s="6">
        <v>0</v>
      </c>
      <c r="R145" s="6" t="s">
        <v>175</v>
      </c>
      <c r="S145" s="6" t="s">
        <v>190</v>
      </c>
      <c r="W145" s="6" t="s">
        <v>556</v>
      </c>
      <c r="X145" s="6">
        <v>19.399999999999999</v>
      </c>
      <c r="Y145" s="6">
        <v>19.399999999999999</v>
      </c>
      <c r="Z145" s="6">
        <v>6.1</v>
      </c>
      <c r="AA145" s="11">
        <v>0.38</v>
      </c>
      <c r="AB145" s="9" t="s">
        <v>175</v>
      </c>
      <c r="AC145" s="9" t="s">
        <v>190</v>
      </c>
      <c r="AD145" s="9" t="s">
        <v>192</v>
      </c>
      <c r="BT145" s="6" t="s">
        <v>213</v>
      </c>
      <c r="BZ145" s="6" t="s">
        <v>557</v>
      </c>
    </row>
    <row r="146" spans="1:89" s="9" customFormat="1" x14ac:dyDescent="0.25">
      <c r="A146" s="6" t="s">
        <v>173</v>
      </c>
      <c r="B146" s="6" t="s">
        <v>176</v>
      </c>
      <c r="C146" s="6" t="s">
        <v>179</v>
      </c>
      <c r="D146" s="6" t="s">
        <v>655</v>
      </c>
      <c r="E146" s="6" t="s">
        <v>552</v>
      </c>
      <c r="F146" s="6">
        <v>41362010</v>
      </c>
      <c r="J146" s="10">
        <v>7331423006847</v>
      </c>
      <c r="K146" s="6" t="s">
        <v>373</v>
      </c>
      <c r="M146" s="6">
        <v>24</v>
      </c>
      <c r="N146" s="6" t="s">
        <v>174</v>
      </c>
      <c r="O146" s="6" t="s">
        <v>189</v>
      </c>
      <c r="P146" s="9">
        <f t="shared" si="1"/>
        <v>23.090909090909093</v>
      </c>
      <c r="Q146" s="6">
        <v>0</v>
      </c>
      <c r="R146" s="6" t="s">
        <v>175</v>
      </c>
      <c r="S146" s="6" t="s">
        <v>190</v>
      </c>
      <c r="W146" s="6" t="s">
        <v>556</v>
      </c>
      <c r="X146" s="6">
        <v>19.399999999999999</v>
      </c>
      <c r="Y146" s="6">
        <v>19.399999999999999</v>
      </c>
      <c r="Z146" s="6">
        <v>6.1</v>
      </c>
      <c r="AA146" s="11">
        <v>0.38</v>
      </c>
      <c r="AB146" s="9" t="s">
        <v>175</v>
      </c>
      <c r="AC146" s="9" t="s">
        <v>190</v>
      </c>
      <c r="AD146" s="9" t="s">
        <v>192</v>
      </c>
      <c r="BT146" s="6" t="s">
        <v>198</v>
      </c>
      <c r="BZ146" s="6" t="s">
        <v>557</v>
      </c>
    </row>
    <row r="147" spans="1:89" s="9" customFormat="1" x14ac:dyDescent="0.25">
      <c r="A147" s="6" t="s">
        <v>173</v>
      </c>
      <c r="B147" s="6" t="s">
        <v>176</v>
      </c>
      <c r="C147" s="6" t="s">
        <v>179</v>
      </c>
      <c r="D147" s="6" t="s">
        <v>654</v>
      </c>
      <c r="E147" s="6" t="s">
        <v>553</v>
      </c>
      <c r="F147" s="6">
        <v>41363610</v>
      </c>
      <c r="J147" s="10">
        <v>7331423006892</v>
      </c>
      <c r="K147" s="6" t="s">
        <v>373</v>
      </c>
      <c r="M147" s="6">
        <v>24</v>
      </c>
      <c r="N147" s="6" t="s">
        <v>174</v>
      </c>
      <c r="O147" s="6" t="s">
        <v>189</v>
      </c>
      <c r="P147" s="9">
        <f t="shared" si="1"/>
        <v>23.090909090909093</v>
      </c>
      <c r="Q147" s="6">
        <v>0</v>
      </c>
      <c r="R147" s="6" t="s">
        <v>175</v>
      </c>
      <c r="S147" s="6" t="s">
        <v>190</v>
      </c>
      <c r="W147" s="6" t="s">
        <v>556</v>
      </c>
      <c r="X147" s="6">
        <v>19.399999999999999</v>
      </c>
      <c r="Y147" s="6">
        <v>19.399999999999999</v>
      </c>
      <c r="Z147" s="6">
        <v>6.1</v>
      </c>
      <c r="AA147" s="11">
        <v>0.38</v>
      </c>
      <c r="AB147" s="9" t="s">
        <v>175</v>
      </c>
      <c r="AC147" s="9" t="s">
        <v>190</v>
      </c>
      <c r="AD147" s="9" t="s">
        <v>192</v>
      </c>
      <c r="BT147" s="6" t="s">
        <v>540</v>
      </c>
      <c r="BZ147" s="6" t="s">
        <v>557</v>
      </c>
    </row>
    <row r="148" spans="1:89" s="9" customFormat="1" x14ac:dyDescent="0.25">
      <c r="A148" s="6" t="s">
        <v>173</v>
      </c>
      <c r="B148" s="6" t="s">
        <v>176</v>
      </c>
      <c r="C148" s="6" t="s">
        <v>179</v>
      </c>
      <c r="D148" s="6" t="s">
        <v>653</v>
      </c>
      <c r="E148" s="6" t="s">
        <v>554</v>
      </c>
      <c r="F148" s="6">
        <v>41360710</v>
      </c>
      <c r="J148" s="10">
        <v>7331423008063</v>
      </c>
      <c r="K148" s="6" t="s">
        <v>373</v>
      </c>
      <c r="M148" s="6">
        <v>24</v>
      </c>
      <c r="N148" s="6" t="s">
        <v>174</v>
      </c>
      <c r="O148" s="6" t="s">
        <v>189</v>
      </c>
      <c r="P148" s="9">
        <f t="shared" si="1"/>
        <v>23.090909090909093</v>
      </c>
      <c r="Q148" s="6">
        <v>0</v>
      </c>
      <c r="R148" s="6" t="s">
        <v>175</v>
      </c>
      <c r="S148" s="6" t="s">
        <v>190</v>
      </c>
      <c r="W148" s="6" t="s">
        <v>556</v>
      </c>
      <c r="X148" s="6">
        <v>19.399999999999999</v>
      </c>
      <c r="Y148" s="6">
        <v>19.399999999999999</v>
      </c>
      <c r="Z148" s="6">
        <v>6.1</v>
      </c>
      <c r="AA148" s="11">
        <v>0.38</v>
      </c>
      <c r="AB148" s="9" t="s">
        <v>175</v>
      </c>
      <c r="AC148" s="9" t="s">
        <v>190</v>
      </c>
      <c r="AD148" s="9" t="s">
        <v>192</v>
      </c>
      <c r="BT148" s="6" t="s">
        <v>331</v>
      </c>
      <c r="BZ148" s="6" t="s">
        <v>557</v>
      </c>
    </row>
    <row r="149" spans="1:89" s="9" customFormat="1" x14ac:dyDescent="0.25">
      <c r="A149" s="6" t="s">
        <v>173</v>
      </c>
      <c r="B149" s="6" t="s">
        <v>176</v>
      </c>
      <c r="C149" s="6" t="s">
        <v>179</v>
      </c>
      <c r="D149" s="6" t="s">
        <v>652</v>
      </c>
      <c r="E149" s="6" t="s">
        <v>555</v>
      </c>
      <c r="F149" s="6">
        <v>41363310</v>
      </c>
      <c r="J149" s="10">
        <v>7331423006878</v>
      </c>
      <c r="K149" s="6" t="s">
        <v>373</v>
      </c>
      <c r="M149" s="6">
        <v>24</v>
      </c>
      <c r="N149" s="6" t="s">
        <v>174</v>
      </c>
      <c r="O149" s="6" t="s">
        <v>189</v>
      </c>
      <c r="P149" s="9">
        <f t="shared" si="1"/>
        <v>23.090909090909093</v>
      </c>
      <c r="Q149" s="6">
        <v>0</v>
      </c>
      <c r="R149" s="6" t="s">
        <v>175</v>
      </c>
      <c r="S149" s="6" t="s">
        <v>190</v>
      </c>
      <c r="W149" s="6" t="s">
        <v>556</v>
      </c>
      <c r="X149" s="6">
        <v>19.399999999999999</v>
      </c>
      <c r="Y149" s="6">
        <v>19.399999999999999</v>
      </c>
      <c r="Z149" s="6">
        <v>6.1</v>
      </c>
      <c r="AA149" s="11">
        <v>0.38</v>
      </c>
      <c r="AB149" s="9" t="s">
        <v>175</v>
      </c>
      <c r="AC149" s="9" t="s">
        <v>190</v>
      </c>
      <c r="AD149" s="9" t="s">
        <v>192</v>
      </c>
      <c r="BT149" s="6" t="s">
        <v>212</v>
      </c>
      <c r="BZ149" s="6" t="s">
        <v>557</v>
      </c>
    </row>
    <row r="150" spans="1:89" s="9" customFormat="1" x14ac:dyDescent="0.25">
      <c r="A150" s="6" t="s">
        <v>173</v>
      </c>
      <c r="B150" s="6" t="s">
        <v>176</v>
      </c>
      <c r="C150" s="6" t="s">
        <v>179</v>
      </c>
      <c r="D150" s="6" t="s">
        <v>651</v>
      </c>
      <c r="E150" s="6" t="s">
        <v>558</v>
      </c>
      <c r="F150" s="6">
        <v>41376510</v>
      </c>
      <c r="J150" s="10">
        <v>7331423010585</v>
      </c>
      <c r="K150" s="6" t="s">
        <v>373</v>
      </c>
      <c r="M150" s="6">
        <v>24</v>
      </c>
      <c r="N150" s="6" t="s">
        <v>174</v>
      </c>
      <c r="O150" s="6" t="s">
        <v>189</v>
      </c>
      <c r="P150" s="9">
        <f>20.94/1.21</f>
        <v>17.305785123966945</v>
      </c>
      <c r="Q150" s="6">
        <v>0</v>
      </c>
      <c r="R150" s="6" t="s">
        <v>175</v>
      </c>
      <c r="S150" s="6" t="s">
        <v>190</v>
      </c>
      <c r="W150" s="6" t="s">
        <v>562</v>
      </c>
      <c r="X150" s="9">
        <v>19.399999999999999</v>
      </c>
      <c r="Y150" s="6">
        <v>19.399999999999999</v>
      </c>
      <c r="Z150" s="6">
        <v>6.1</v>
      </c>
      <c r="AA150" s="11">
        <v>0.28000000000000003</v>
      </c>
      <c r="AB150" s="9" t="s">
        <v>175</v>
      </c>
      <c r="AC150" s="9" t="s">
        <v>190</v>
      </c>
      <c r="AD150" s="9" t="s">
        <v>192</v>
      </c>
      <c r="BT150" s="6" t="s">
        <v>198</v>
      </c>
      <c r="BZ150" s="6" t="s">
        <v>563</v>
      </c>
    </row>
    <row r="151" spans="1:89" s="9" customFormat="1" x14ac:dyDescent="0.25">
      <c r="A151" s="6" t="s">
        <v>173</v>
      </c>
      <c r="B151" s="6" t="s">
        <v>176</v>
      </c>
      <c r="C151" s="6" t="s">
        <v>179</v>
      </c>
      <c r="D151" s="6" t="s">
        <v>650</v>
      </c>
      <c r="E151" s="6" t="s">
        <v>559</v>
      </c>
      <c r="F151" s="6">
        <v>41375610</v>
      </c>
      <c r="J151" s="10">
        <v>7331423010134</v>
      </c>
      <c r="K151" s="6" t="s">
        <v>373</v>
      </c>
      <c r="M151" s="6">
        <v>24</v>
      </c>
      <c r="N151" s="6" t="s">
        <v>174</v>
      </c>
      <c r="O151" s="6" t="s">
        <v>189</v>
      </c>
      <c r="P151" s="9">
        <f>20.94/1.21</f>
        <v>17.305785123966945</v>
      </c>
      <c r="Q151" s="6">
        <v>0</v>
      </c>
      <c r="R151" s="6" t="s">
        <v>175</v>
      </c>
      <c r="S151" s="6" t="s">
        <v>190</v>
      </c>
      <c r="W151" s="6" t="s">
        <v>562</v>
      </c>
      <c r="X151" s="9">
        <v>19.399999999999999</v>
      </c>
      <c r="Y151" s="6">
        <v>19.399999999999999</v>
      </c>
      <c r="Z151" s="6">
        <v>6.1</v>
      </c>
      <c r="AA151" s="11">
        <v>0.28000000000000003</v>
      </c>
      <c r="AB151" s="9" t="s">
        <v>175</v>
      </c>
      <c r="AC151" s="9" t="s">
        <v>190</v>
      </c>
      <c r="AD151" s="9" t="s">
        <v>192</v>
      </c>
      <c r="BT151" s="6" t="s">
        <v>309</v>
      </c>
      <c r="BZ151" s="6" t="s">
        <v>563</v>
      </c>
    </row>
    <row r="152" spans="1:89" s="9" customFormat="1" x14ac:dyDescent="0.25">
      <c r="A152" s="6" t="s">
        <v>173</v>
      </c>
      <c r="B152" s="6" t="s">
        <v>176</v>
      </c>
      <c r="C152" s="6" t="s">
        <v>179</v>
      </c>
      <c r="D152" s="6" t="s">
        <v>649</v>
      </c>
      <c r="E152" s="6" t="s">
        <v>560</v>
      </c>
      <c r="F152" s="6">
        <v>41375410</v>
      </c>
      <c r="J152" s="10">
        <v>7331423010127</v>
      </c>
      <c r="K152" s="6" t="s">
        <v>373</v>
      </c>
      <c r="M152" s="6">
        <v>24</v>
      </c>
      <c r="N152" s="6" t="s">
        <v>174</v>
      </c>
      <c r="O152" s="6" t="s">
        <v>189</v>
      </c>
      <c r="P152" s="9">
        <f>20.94/1.21</f>
        <v>17.305785123966945</v>
      </c>
      <c r="Q152" s="6">
        <v>0</v>
      </c>
      <c r="R152" s="6" t="s">
        <v>175</v>
      </c>
      <c r="S152" s="6" t="s">
        <v>190</v>
      </c>
      <c r="W152" s="6" t="s">
        <v>562</v>
      </c>
      <c r="X152" s="9">
        <v>19.399999999999999</v>
      </c>
      <c r="Y152" s="6">
        <v>19.399999999999999</v>
      </c>
      <c r="Z152" s="6">
        <v>6.1</v>
      </c>
      <c r="AA152" s="11">
        <v>0.28000000000000003</v>
      </c>
      <c r="AB152" s="9" t="s">
        <v>175</v>
      </c>
      <c r="AC152" s="9" t="s">
        <v>190</v>
      </c>
      <c r="AD152" s="9" t="s">
        <v>192</v>
      </c>
      <c r="BT152" s="6" t="s">
        <v>331</v>
      </c>
      <c r="BZ152" s="6" t="s">
        <v>563</v>
      </c>
    </row>
    <row r="153" spans="1:89" s="9" customFormat="1" x14ac:dyDescent="0.25">
      <c r="A153" s="6" t="s">
        <v>173</v>
      </c>
      <c r="B153" s="6" t="s">
        <v>176</v>
      </c>
      <c r="C153" s="6" t="s">
        <v>179</v>
      </c>
      <c r="D153" s="6" t="s">
        <v>648</v>
      </c>
      <c r="E153" s="6" t="s">
        <v>561</v>
      </c>
      <c r="F153" s="6">
        <v>41375310</v>
      </c>
      <c r="J153" s="10">
        <v>7331423010110</v>
      </c>
      <c r="K153" s="6" t="s">
        <v>373</v>
      </c>
      <c r="M153" s="6">
        <v>24</v>
      </c>
      <c r="N153" s="6" t="s">
        <v>174</v>
      </c>
      <c r="O153" s="6" t="s">
        <v>189</v>
      </c>
      <c r="P153" s="9">
        <f>20.94/1.21</f>
        <v>17.305785123966945</v>
      </c>
      <c r="Q153" s="6">
        <v>0</v>
      </c>
      <c r="R153" s="6" t="s">
        <v>175</v>
      </c>
      <c r="S153" s="6" t="s">
        <v>190</v>
      </c>
      <c r="W153" s="6" t="s">
        <v>562</v>
      </c>
      <c r="X153" s="9">
        <v>19.399999999999999</v>
      </c>
      <c r="Y153" s="6">
        <v>19.399999999999999</v>
      </c>
      <c r="Z153" s="6">
        <v>6.1</v>
      </c>
      <c r="AA153" s="11">
        <v>0.28000000000000003</v>
      </c>
      <c r="AB153" s="9" t="s">
        <v>175</v>
      </c>
      <c r="AC153" s="9" t="s">
        <v>190</v>
      </c>
      <c r="AD153" s="9" t="s">
        <v>192</v>
      </c>
      <c r="BT153" s="6" t="s">
        <v>213</v>
      </c>
      <c r="BZ153" s="6" t="s">
        <v>563</v>
      </c>
    </row>
    <row r="154" spans="1:89" s="9" customFormat="1" x14ac:dyDescent="0.25">
      <c r="A154" s="6" t="s">
        <v>173</v>
      </c>
      <c r="B154" s="6" t="s">
        <v>176</v>
      </c>
      <c r="C154" s="6" t="s">
        <v>179</v>
      </c>
      <c r="D154" s="6" t="s">
        <v>647</v>
      </c>
      <c r="E154" s="6" t="s">
        <v>592</v>
      </c>
      <c r="F154" s="6">
        <v>604009</v>
      </c>
      <c r="J154" s="10">
        <v>8592638604009</v>
      </c>
      <c r="K154" s="6" t="s">
        <v>352</v>
      </c>
      <c r="M154" s="6">
        <v>24</v>
      </c>
      <c r="N154" s="6" t="s">
        <v>188</v>
      </c>
      <c r="O154" s="6" t="s">
        <v>189</v>
      </c>
      <c r="P154" s="9">
        <f>37.45/1.21</f>
        <v>30.950413223140497</v>
      </c>
      <c r="Q154" s="6">
        <v>0</v>
      </c>
      <c r="R154" s="6" t="s">
        <v>175</v>
      </c>
      <c r="S154" s="6" t="s">
        <v>190</v>
      </c>
      <c r="W154" s="6" t="s">
        <v>593</v>
      </c>
      <c r="AA154" s="11">
        <v>0.72</v>
      </c>
      <c r="AB154" s="9" t="s">
        <v>175</v>
      </c>
      <c r="AC154" s="9" t="s">
        <v>190</v>
      </c>
      <c r="AD154" s="9" t="s">
        <v>192</v>
      </c>
      <c r="BT154" s="6" t="s">
        <v>198</v>
      </c>
      <c r="BZ154" s="6" t="s">
        <v>594</v>
      </c>
    </row>
    <row r="155" spans="1:89" s="9" customFormat="1" x14ac:dyDescent="0.25">
      <c r="A155" s="6" t="s">
        <v>173</v>
      </c>
      <c r="B155" s="6" t="s">
        <v>176</v>
      </c>
      <c r="C155" s="6" t="s">
        <v>179</v>
      </c>
      <c r="D155" s="6" t="s">
        <v>646</v>
      </c>
      <c r="E155" s="6" t="s">
        <v>595</v>
      </c>
      <c r="F155" s="6">
        <v>603002</v>
      </c>
      <c r="J155" s="10">
        <v>8592638603002</v>
      </c>
      <c r="K155" s="6" t="s">
        <v>352</v>
      </c>
      <c r="M155" s="6">
        <v>24</v>
      </c>
      <c r="N155" s="6" t="s">
        <v>188</v>
      </c>
      <c r="O155" s="6" t="s">
        <v>189</v>
      </c>
      <c r="P155" s="9">
        <f>36.55/1.21</f>
        <v>30.206611570247933</v>
      </c>
      <c r="Q155" s="6">
        <v>0</v>
      </c>
      <c r="R155" s="6" t="s">
        <v>175</v>
      </c>
      <c r="S155" s="6" t="s">
        <v>190</v>
      </c>
      <c r="W155" s="6" t="s">
        <v>596</v>
      </c>
      <c r="AA155" s="11">
        <v>0.49</v>
      </c>
      <c r="AB155" s="9" t="s">
        <v>175</v>
      </c>
      <c r="AC155" s="9" t="s">
        <v>190</v>
      </c>
      <c r="AD155" s="9" t="s">
        <v>192</v>
      </c>
      <c r="BT155" s="6" t="s">
        <v>198</v>
      </c>
      <c r="BZ155" s="22" t="s">
        <v>746</v>
      </c>
    </row>
    <row r="156" spans="1:89" s="9" customFormat="1" x14ac:dyDescent="0.25">
      <c r="A156" s="6" t="s">
        <v>173</v>
      </c>
      <c r="B156" s="6" t="s">
        <v>176</v>
      </c>
      <c r="C156" s="6" t="s">
        <v>179</v>
      </c>
      <c r="D156" s="6" t="s">
        <v>645</v>
      </c>
      <c r="E156" s="6" t="s">
        <v>597</v>
      </c>
      <c r="F156" s="6">
        <v>602005</v>
      </c>
      <c r="J156" s="10">
        <v>8592638602005</v>
      </c>
      <c r="K156" s="6" t="s">
        <v>352</v>
      </c>
      <c r="M156" s="6">
        <v>24</v>
      </c>
      <c r="N156" s="6" t="s">
        <v>188</v>
      </c>
      <c r="O156" s="6" t="s">
        <v>189</v>
      </c>
      <c r="P156" s="9">
        <f>20.35/1.21</f>
        <v>16.81818181818182</v>
      </c>
      <c r="Q156" s="6">
        <v>0</v>
      </c>
      <c r="R156" s="6" t="s">
        <v>175</v>
      </c>
      <c r="S156" s="6" t="s">
        <v>190</v>
      </c>
      <c r="W156" s="6" t="s">
        <v>598</v>
      </c>
      <c r="AA156" s="11">
        <v>0.22</v>
      </c>
      <c r="AB156" s="9" t="s">
        <v>175</v>
      </c>
      <c r="AC156" s="9" t="s">
        <v>190</v>
      </c>
      <c r="AD156" s="9" t="s">
        <v>192</v>
      </c>
      <c r="BT156" s="6" t="s">
        <v>198</v>
      </c>
      <c r="BZ156" s="6" t="s">
        <v>746</v>
      </c>
    </row>
    <row r="157" spans="1:89" s="9" customFormat="1" x14ac:dyDescent="0.25">
      <c r="A157" s="6" t="s">
        <v>173</v>
      </c>
      <c r="B157" s="6" t="s">
        <v>176</v>
      </c>
      <c r="C157" s="6" t="s">
        <v>179</v>
      </c>
      <c r="D157" s="6" t="s">
        <v>644</v>
      </c>
      <c r="E157" s="6" t="s">
        <v>603</v>
      </c>
      <c r="F157" s="6">
        <v>8019746</v>
      </c>
      <c r="J157" s="10">
        <v>7612013197467</v>
      </c>
      <c r="K157" s="6" t="s">
        <v>357</v>
      </c>
      <c r="M157" s="6">
        <v>24</v>
      </c>
      <c r="N157" s="6" t="s">
        <v>188</v>
      </c>
      <c r="O157" s="6" t="s">
        <v>189</v>
      </c>
      <c r="P157" s="9">
        <f>36.95/1.21</f>
        <v>30.537190082644631</v>
      </c>
      <c r="Q157" s="6">
        <v>0</v>
      </c>
      <c r="R157" s="6" t="s">
        <v>175</v>
      </c>
      <c r="S157" s="6" t="s">
        <v>190</v>
      </c>
      <c r="W157" s="6" t="s">
        <v>604</v>
      </c>
      <c r="X157" s="9">
        <v>12.4</v>
      </c>
      <c r="Y157" s="9">
        <v>16.5</v>
      </c>
      <c r="Z157" s="9">
        <v>12.4</v>
      </c>
      <c r="AA157" s="11">
        <v>0.28000000000000003</v>
      </c>
      <c r="AB157" s="9" t="s">
        <v>175</v>
      </c>
      <c r="AC157" s="9" t="s">
        <v>190</v>
      </c>
      <c r="AD157" s="9" t="s">
        <v>192</v>
      </c>
      <c r="BT157" s="6" t="s">
        <v>204</v>
      </c>
      <c r="BZ157" s="9" t="s">
        <v>235</v>
      </c>
      <c r="CK157" s="9" t="s">
        <v>605</v>
      </c>
    </row>
    <row r="158" spans="1:89" s="9" customFormat="1" x14ac:dyDescent="0.25">
      <c r="A158" s="6" t="s">
        <v>173</v>
      </c>
      <c r="B158" s="6" t="s">
        <v>176</v>
      </c>
      <c r="C158" s="6" t="s">
        <v>179</v>
      </c>
      <c r="D158" s="6" t="s">
        <v>643</v>
      </c>
      <c r="E158" s="6" t="s">
        <v>624</v>
      </c>
      <c r="F158" s="6" t="s">
        <v>625</v>
      </c>
      <c r="J158" s="10">
        <v>4260149870087</v>
      </c>
      <c r="K158" s="6" t="s">
        <v>233</v>
      </c>
      <c r="M158" s="6">
        <v>24</v>
      </c>
      <c r="N158" s="6" t="s">
        <v>174</v>
      </c>
      <c r="O158" s="6" t="s">
        <v>189</v>
      </c>
      <c r="P158" s="9">
        <f>53.85/1.21</f>
        <v>44.504132231404959</v>
      </c>
      <c r="Q158" s="6">
        <v>0</v>
      </c>
      <c r="R158" s="6" t="s">
        <v>175</v>
      </c>
      <c r="S158" s="6" t="s">
        <v>190</v>
      </c>
      <c r="W158" s="6" t="s">
        <v>626</v>
      </c>
      <c r="X158" s="9">
        <v>11.7</v>
      </c>
      <c r="Y158" s="9">
        <v>20.2</v>
      </c>
      <c r="Z158" s="9">
        <v>11.7</v>
      </c>
      <c r="AA158" s="11">
        <v>0.76</v>
      </c>
      <c r="AB158" s="9" t="s">
        <v>175</v>
      </c>
      <c r="AC158" s="9" t="s">
        <v>190</v>
      </c>
      <c r="AD158" s="9" t="s">
        <v>192</v>
      </c>
      <c r="BZ158" s="6" t="s">
        <v>235</v>
      </c>
    </row>
  </sheetData>
  <autoFilter ref="A1:FQ158"/>
  <sortState ref="A2:FQ163">
    <sortCondition ref="C1"/>
  </sortState>
  <conditionalFormatting sqref="E1:J1048576">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C4" sqref="C4"/>
    </sheetView>
  </sheetViews>
  <sheetFormatPr defaultRowHeight="15" x14ac:dyDescent="0.25"/>
  <cols>
    <col min="1" max="1" width="19.28515625" customWidth="1"/>
    <col min="3" max="3" width="26" customWidth="1"/>
    <col min="4" max="4" width="12.7109375" customWidth="1"/>
  </cols>
  <sheetData>
    <row r="1" spans="1:4" s="2" customFormat="1" x14ac:dyDescent="0.25">
      <c r="A1" s="2" t="s">
        <v>0</v>
      </c>
      <c r="B1" s="2" t="s">
        <v>1</v>
      </c>
      <c r="C1" s="2" t="s">
        <v>2</v>
      </c>
      <c r="D1" s="2" t="s">
        <v>222</v>
      </c>
    </row>
    <row r="2" spans="1:4" x14ac:dyDescent="0.25">
      <c r="A2" t="s">
        <v>173</v>
      </c>
      <c r="B2" t="s">
        <v>176</v>
      </c>
      <c r="C2" t="s">
        <v>177</v>
      </c>
      <c r="D2" t="s">
        <v>223</v>
      </c>
    </row>
    <row r="3" spans="1:4" x14ac:dyDescent="0.25">
      <c r="A3" t="s">
        <v>173</v>
      </c>
      <c r="B3" t="s">
        <v>176</v>
      </c>
      <c r="C3" t="s">
        <v>178</v>
      </c>
      <c r="D3" t="s">
        <v>223</v>
      </c>
    </row>
    <row r="4" spans="1:4" x14ac:dyDescent="0.25">
      <c r="A4" t="s">
        <v>173</v>
      </c>
      <c r="B4" t="s">
        <v>176</v>
      </c>
      <c r="C4" t="s">
        <v>179</v>
      </c>
      <c r="D4" t="s">
        <v>223</v>
      </c>
    </row>
    <row r="5" spans="1:4" x14ac:dyDescent="0.25">
      <c r="A5" t="s">
        <v>173</v>
      </c>
      <c r="B5" t="s">
        <v>176</v>
      </c>
      <c r="C5" t="s">
        <v>180</v>
      </c>
      <c r="D5" t="s">
        <v>223</v>
      </c>
    </row>
    <row r="6" spans="1:4" x14ac:dyDescent="0.25">
      <c r="A6" t="s">
        <v>173</v>
      </c>
      <c r="B6" t="s">
        <v>176</v>
      </c>
      <c r="C6" t="s">
        <v>181</v>
      </c>
    </row>
    <row r="7" spans="1:4" x14ac:dyDescent="0.25">
      <c r="A7" t="s">
        <v>173</v>
      </c>
      <c r="B7" t="s">
        <v>176</v>
      </c>
      <c r="C7" t="s">
        <v>182</v>
      </c>
      <c r="D7" t="s">
        <v>224</v>
      </c>
    </row>
    <row r="8" spans="1:4" x14ac:dyDescent="0.25">
      <c r="A8" t="s">
        <v>173</v>
      </c>
      <c r="B8" t="s">
        <v>176</v>
      </c>
      <c r="C8" t="s">
        <v>183</v>
      </c>
      <c r="D8" t="s">
        <v>224</v>
      </c>
    </row>
    <row r="9" spans="1:4" x14ac:dyDescent="0.25">
      <c r="A9" t="s">
        <v>173</v>
      </c>
      <c r="B9" t="s">
        <v>176</v>
      </c>
      <c r="C9" t="s">
        <v>184</v>
      </c>
      <c r="D9" t="s">
        <v>224</v>
      </c>
    </row>
    <row r="10" spans="1:4" x14ac:dyDescent="0.25">
      <c r="A10" t="s">
        <v>173</v>
      </c>
      <c r="B10" t="s">
        <v>176</v>
      </c>
      <c r="C10" t="s">
        <v>185</v>
      </c>
      <c r="D10" t="s">
        <v>224</v>
      </c>
    </row>
    <row r="11" spans="1:4" x14ac:dyDescent="0.25">
      <c r="A11" t="s">
        <v>173</v>
      </c>
      <c r="B11" t="s">
        <v>176</v>
      </c>
      <c r="C11" t="s">
        <v>225</v>
      </c>
      <c r="D11" t="s">
        <v>226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Apakšgrupas un filtri</vt:lpstr>
      <vt:lpstr>Sheet3</vt:lpstr>
      <vt:lpstr>Sheet1!export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Feel Free</dc:creator>
  <cp:lastModifiedBy>Feel Free</cp:lastModifiedBy>
  <dcterms:created xsi:type="dcterms:W3CDTF">2018-09-24T12:43:07Z</dcterms:created>
  <dcterms:modified xsi:type="dcterms:W3CDTF">2018-11-14T10:31:47Z</dcterms:modified>
</cp:coreProperties>
</file>